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M:\RADNA POVRŠINA\planovi poslovanja\Med eko 2021\"/>
    </mc:Choice>
  </mc:AlternateContent>
  <xr:revisionPtr revIDLastSave="0" documentId="13_ncr:1_{A0F45B91-60B7-40EE-BA6E-D27FA49B1A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VI ODJELI" sheetId="1" r:id="rId1"/>
    <sheet name="01 -OPĆI" sheetId="2" r:id="rId2"/>
    <sheet name="02- KOMUNALNI" sheetId="3" r:id="rId3"/>
    <sheet name="03-SMEĆE" sheetId="4" r:id="rId4"/>
    <sheet name="04-GROBLJA" sheetId="6" r:id="rId5"/>
    <sheet name="05-IGRALIŠTA" sheetId="7" r:id="rId6"/>
    <sheet name="08-PREFAKTURIRATI ALBANEŽ" sheetId="8" state="hidden" r:id="rId7"/>
    <sheet name="04-PROMIDŽBA" sheetId="5" state="hidden" r:id="rId8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6" l="1"/>
  <c r="D14" i="4"/>
  <c r="D11" i="3"/>
  <c r="D23" i="6"/>
  <c r="D15" i="6"/>
  <c r="D23" i="4"/>
  <c r="D13" i="4"/>
  <c r="D32" i="6"/>
  <c r="D130" i="4"/>
  <c r="D118" i="4"/>
  <c r="D125" i="4"/>
  <c r="D123" i="4"/>
  <c r="D113" i="4"/>
  <c r="D104" i="4"/>
  <c r="D103" i="4"/>
  <c r="D100" i="4"/>
  <c r="D75" i="4"/>
  <c r="D47" i="4"/>
  <c r="D35" i="4"/>
  <c r="D34" i="4"/>
  <c r="D33" i="4"/>
  <c r="D104" i="3" l="1"/>
  <c r="D103" i="3"/>
  <c r="D100" i="3"/>
  <c r="D33" i="3"/>
  <c r="D23" i="2"/>
  <c r="D128" i="2"/>
  <c r="D125" i="2"/>
  <c r="D122" i="2"/>
  <c r="D113" i="2"/>
  <c r="D110" i="2"/>
  <c r="D103" i="2"/>
  <c r="D102" i="2"/>
  <c r="D100" i="2"/>
  <c r="D98" i="2"/>
  <c r="D75" i="2"/>
  <c r="D63" i="2"/>
  <c r="D58" i="2"/>
  <c r="D45" i="2"/>
  <c r="D34" i="2"/>
  <c r="C23" i="1"/>
  <c r="D48" i="4" l="1"/>
  <c r="C33" i="1" l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104" i="1"/>
  <c r="C103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8" i="1"/>
  <c r="C131" i="1"/>
  <c r="C132" i="1"/>
  <c r="C133" i="1"/>
  <c r="C130" i="1"/>
  <c r="C127" i="1"/>
  <c r="C110" i="1"/>
  <c r="C108" i="1"/>
  <c r="C106" i="1"/>
  <c r="C102" i="1"/>
  <c r="C100" i="1"/>
  <c r="C99" i="1" s="1"/>
  <c r="C49" i="1"/>
  <c r="C32" i="1"/>
  <c r="C11" i="1"/>
  <c r="C12" i="1"/>
  <c r="C13" i="1"/>
  <c r="C14" i="1"/>
  <c r="C15" i="1"/>
  <c r="C16" i="1"/>
  <c r="C17" i="1"/>
  <c r="C18" i="1"/>
  <c r="C19" i="1"/>
  <c r="C20" i="1"/>
  <c r="C21" i="1"/>
  <c r="C22" i="1"/>
  <c r="C24" i="1"/>
  <c r="C25" i="1"/>
  <c r="C10" i="1"/>
  <c r="C129" i="7"/>
  <c r="C126" i="7"/>
  <c r="C109" i="7"/>
  <c r="C107" i="7"/>
  <c r="C105" i="7"/>
  <c r="C101" i="7"/>
  <c r="C99" i="7"/>
  <c r="C48" i="7"/>
  <c r="C31" i="7"/>
  <c r="C9" i="7"/>
  <c r="C129" i="6"/>
  <c r="C126" i="6"/>
  <c r="C109" i="6"/>
  <c r="C107" i="6"/>
  <c r="C105" i="6"/>
  <c r="C101" i="6"/>
  <c r="C99" i="6"/>
  <c r="C48" i="6"/>
  <c r="C31" i="6"/>
  <c r="C9" i="6"/>
  <c r="C129" i="4"/>
  <c r="C126" i="4"/>
  <c r="C109" i="4"/>
  <c r="C107" i="4"/>
  <c r="C105" i="4"/>
  <c r="C101" i="4"/>
  <c r="C99" i="4"/>
  <c r="C48" i="4"/>
  <c r="C31" i="4"/>
  <c r="C9" i="4"/>
  <c r="C129" i="3"/>
  <c r="C126" i="3"/>
  <c r="C109" i="3"/>
  <c r="C107" i="3"/>
  <c r="C105" i="3"/>
  <c r="C101" i="3"/>
  <c r="C99" i="3"/>
  <c r="C48" i="3"/>
  <c r="C31" i="3"/>
  <c r="C9" i="3"/>
  <c r="C129" i="2"/>
  <c r="C126" i="2"/>
  <c r="C109" i="2"/>
  <c r="C107" i="2"/>
  <c r="C105" i="2"/>
  <c r="C101" i="2"/>
  <c r="C99" i="2"/>
  <c r="C48" i="2"/>
  <c r="C31" i="2"/>
  <c r="C9" i="2"/>
  <c r="C107" i="1"/>
  <c r="C105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100" i="1"/>
  <c r="E99" i="1" s="1"/>
  <c r="E102" i="1"/>
  <c r="E103" i="1"/>
  <c r="E104" i="1"/>
  <c r="E106" i="1"/>
  <c r="E105" i="1" s="1"/>
  <c r="E108" i="1"/>
  <c r="E107" i="1" s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7" i="1"/>
  <c r="E128" i="1"/>
  <c r="E130" i="1"/>
  <c r="E131" i="1"/>
  <c r="E132" i="1"/>
  <c r="E133" i="1"/>
  <c r="C29" i="2" l="1"/>
  <c r="C134" i="2" s="1"/>
  <c r="C29" i="6"/>
  <c r="C134" i="6" s="1"/>
  <c r="C126" i="1"/>
  <c r="C29" i="4"/>
  <c r="C134" i="4" s="1"/>
  <c r="C29" i="3"/>
  <c r="C134" i="3" s="1"/>
  <c r="C29" i="7"/>
  <c r="C134" i="7" s="1"/>
  <c r="C48" i="1"/>
  <c r="C109" i="1"/>
  <c r="E129" i="1"/>
  <c r="E109" i="1"/>
  <c r="E48" i="1"/>
  <c r="E126" i="1"/>
  <c r="E101" i="1"/>
  <c r="E31" i="1"/>
  <c r="E9" i="1"/>
  <c r="C9" i="1"/>
  <c r="C31" i="1"/>
  <c r="C101" i="1"/>
  <c r="C129" i="1"/>
  <c r="C29" i="1" l="1"/>
  <c r="C134" i="1" s="1"/>
  <c r="E29" i="1"/>
  <c r="E134" i="1" s="1"/>
  <c r="F108" i="1" l="1"/>
  <c r="F107" i="1" s="1"/>
  <c r="D108" i="1"/>
  <c r="D107" i="1" s="1"/>
  <c r="E107" i="5"/>
  <c r="D107" i="5"/>
  <c r="C107" i="5"/>
  <c r="D107" i="8"/>
  <c r="E107" i="8"/>
  <c r="C107" i="8"/>
  <c r="C109" i="8"/>
  <c r="D109" i="8"/>
  <c r="E109" i="8"/>
  <c r="F107" i="7"/>
  <c r="E107" i="7"/>
  <c r="D107" i="7"/>
  <c r="F107" i="6"/>
  <c r="E107" i="6"/>
  <c r="D107" i="6"/>
  <c r="D109" i="6"/>
  <c r="E109" i="6"/>
  <c r="F109" i="6"/>
  <c r="F107" i="4"/>
  <c r="E107" i="4"/>
  <c r="D107" i="4"/>
  <c r="F107" i="3"/>
  <c r="E107" i="3"/>
  <c r="D107" i="3"/>
  <c r="F107" i="2"/>
  <c r="E107" i="2"/>
  <c r="D107" i="2"/>
  <c r="D110" i="1"/>
  <c r="F110" i="1"/>
  <c r="D128" i="1" l="1"/>
  <c r="D126" i="7" l="1"/>
  <c r="D48" i="6"/>
  <c r="F106" i="1" l="1"/>
  <c r="E129" i="8"/>
  <c r="E126" i="8"/>
  <c r="E105" i="8"/>
  <c r="E101" i="8"/>
  <c r="E99" i="8"/>
  <c r="E48" i="8"/>
  <c r="E31" i="8"/>
  <c r="E9" i="8"/>
  <c r="D9" i="8"/>
  <c r="D31" i="8"/>
  <c r="D48" i="8"/>
  <c r="D99" i="8"/>
  <c r="D101" i="8"/>
  <c r="D105" i="8"/>
  <c r="D126" i="8"/>
  <c r="D129" i="8"/>
  <c r="F129" i="7"/>
  <c r="F126" i="7"/>
  <c r="F109" i="7"/>
  <c r="F105" i="7"/>
  <c r="F101" i="7"/>
  <c r="F99" i="7"/>
  <c r="F48" i="7"/>
  <c r="F31" i="7"/>
  <c r="F9" i="7"/>
  <c r="E9" i="7"/>
  <c r="E31" i="7"/>
  <c r="E48" i="7"/>
  <c r="E99" i="7"/>
  <c r="E101" i="7"/>
  <c r="E105" i="7"/>
  <c r="E109" i="7"/>
  <c r="E126" i="7"/>
  <c r="E129" i="7"/>
  <c r="F129" i="6"/>
  <c r="F126" i="6"/>
  <c r="F105" i="6"/>
  <c r="F101" i="6"/>
  <c r="F99" i="6"/>
  <c r="F48" i="6"/>
  <c r="F31" i="6"/>
  <c r="F9" i="6"/>
  <c r="E129" i="5"/>
  <c r="E126" i="5"/>
  <c r="E109" i="5"/>
  <c r="E105" i="5"/>
  <c r="E101" i="5"/>
  <c r="E99" i="5"/>
  <c r="E48" i="5"/>
  <c r="E31" i="5"/>
  <c r="E9" i="5"/>
  <c r="F129" i="4"/>
  <c r="F126" i="4"/>
  <c r="F109" i="4"/>
  <c r="F105" i="4"/>
  <c r="F101" i="4"/>
  <c r="F99" i="4"/>
  <c r="F48" i="4"/>
  <c r="F31" i="4"/>
  <c r="F9" i="4"/>
  <c r="F129" i="3"/>
  <c r="F126" i="3"/>
  <c r="F109" i="3"/>
  <c r="F105" i="3"/>
  <c r="F101" i="3"/>
  <c r="F99" i="3"/>
  <c r="F48" i="3"/>
  <c r="F31" i="3"/>
  <c r="F9" i="3"/>
  <c r="F129" i="2"/>
  <c r="F126" i="2"/>
  <c r="F109" i="2"/>
  <c r="F105" i="2"/>
  <c r="F101" i="2"/>
  <c r="F99" i="2"/>
  <c r="F48" i="2"/>
  <c r="F31" i="2"/>
  <c r="F9" i="2"/>
  <c r="E29" i="8" l="1"/>
  <c r="E29" i="7"/>
  <c r="E134" i="7" s="1"/>
  <c r="F29" i="2"/>
  <c r="F134" i="2" s="1"/>
  <c r="D29" i="8"/>
  <c r="F29" i="3"/>
  <c r="F134" i="3" s="1"/>
  <c r="E29" i="5"/>
  <c r="F29" i="6"/>
  <c r="F134" i="6" s="1"/>
  <c r="F29" i="7"/>
  <c r="F134" i="7" s="1"/>
  <c r="F29" i="4"/>
  <c r="F134" i="4" s="1"/>
  <c r="E134" i="8"/>
  <c r="E134" i="5"/>
  <c r="D134" i="8" l="1"/>
  <c r="D131" i="1"/>
  <c r="D132" i="1"/>
  <c r="D133" i="1"/>
  <c r="D130" i="1"/>
  <c r="D127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03" i="1"/>
  <c r="D104" i="1"/>
  <c r="D102" i="1"/>
  <c r="D100" i="1"/>
  <c r="D99" i="1" s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49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32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10" i="1"/>
  <c r="C129" i="8"/>
  <c r="C126" i="8"/>
  <c r="C105" i="8"/>
  <c r="C101" i="8"/>
  <c r="C99" i="8"/>
  <c r="C48" i="8"/>
  <c r="C31" i="8"/>
  <c r="C9" i="8"/>
  <c r="D129" i="7"/>
  <c r="D109" i="7"/>
  <c r="D105" i="7"/>
  <c r="D101" i="7"/>
  <c r="D99" i="7"/>
  <c r="D48" i="7"/>
  <c r="D31" i="7"/>
  <c r="D9" i="7"/>
  <c r="E129" i="6"/>
  <c r="D129" i="6"/>
  <c r="E126" i="6"/>
  <c r="D126" i="6"/>
  <c r="E105" i="6"/>
  <c r="D105" i="6"/>
  <c r="E101" i="6"/>
  <c r="D101" i="6"/>
  <c r="E99" i="6"/>
  <c r="D99" i="6"/>
  <c r="E48" i="6"/>
  <c r="E31" i="6"/>
  <c r="D31" i="6"/>
  <c r="E9" i="6"/>
  <c r="D9" i="6"/>
  <c r="D129" i="5"/>
  <c r="C129" i="5"/>
  <c r="D126" i="5"/>
  <c r="C126" i="5"/>
  <c r="D109" i="5"/>
  <c r="C109" i="5"/>
  <c r="C105" i="5"/>
  <c r="D105" i="5"/>
  <c r="D101" i="5"/>
  <c r="C101" i="5"/>
  <c r="D99" i="5"/>
  <c r="C99" i="5"/>
  <c r="D48" i="5"/>
  <c r="C48" i="5"/>
  <c r="D31" i="5"/>
  <c r="C31" i="5"/>
  <c r="D9" i="5"/>
  <c r="C9" i="5"/>
  <c r="E129" i="4"/>
  <c r="D129" i="4"/>
  <c r="E126" i="4"/>
  <c r="D126" i="4"/>
  <c r="E109" i="4"/>
  <c r="D109" i="4"/>
  <c r="E105" i="4"/>
  <c r="D105" i="4"/>
  <c r="E101" i="4"/>
  <c r="D101" i="4"/>
  <c r="E99" i="4"/>
  <c r="D99" i="4"/>
  <c r="E48" i="4"/>
  <c r="E31" i="4"/>
  <c r="D31" i="4"/>
  <c r="E9" i="4"/>
  <c r="D9" i="4"/>
  <c r="E129" i="3"/>
  <c r="D129" i="3"/>
  <c r="E126" i="3"/>
  <c r="D126" i="3"/>
  <c r="E109" i="3"/>
  <c r="D109" i="3"/>
  <c r="E105" i="3"/>
  <c r="D105" i="3"/>
  <c r="E101" i="3"/>
  <c r="D101" i="3"/>
  <c r="E99" i="3"/>
  <c r="D99" i="3"/>
  <c r="E48" i="3"/>
  <c r="D48" i="3"/>
  <c r="E31" i="3"/>
  <c r="D31" i="3"/>
  <c r="E9" i="3"/>
  <c r="D9" i="3"/>
  <c r="E129" i="2"/>
  <c r="D129" i="2"/>
  <c r="E126" i="2"/>
  <c r="D126" i="2"/>
  <c r="E109" i="2"/>
  <c r="D109" i="2"/>
  <c r="D105" i="2"/>
  <c r="E105" i="2"/>
  <c r="E101" i="2"/>
  <c r="D101" i="2"/>
  <c r="E99" i="2"/>
  <c r="D99" i="2"/>
  <c r="E48" i="2"/>
  <c r="D48" i="2"/>
  <c r="E31" i="2"/>
  <c r="D31" i="2"/>
  <c r="E9" i="2"/>
  <c r="D9" i="2"/>
  <c r="D29" i="5" l="1"/>
  <c r="E29" i="3"/>
  <c r="D29" i="4"/>
  <c r="D134" i="4" s="1"/>
  <c r="D29" i="2"/>
  <c r="D134" i="2" s="1"/>
  <c r="D29" i="6"/>
  <c r="D134" i="6" s="1"/>
  <c r="E29" i="2"/>
  <c r="E29" i="4"/>
  <c r="E29" i="6"/>
  <c r="D29" i="3"/>
  <c r="D134" i="3" s="1"/>
  <c r="C29" i="5"/>
  <c r="D29" i="7"/>
  <c r="C29" i="8"/>
  <c r="C134" i="8" s="1"/>
  <c r="D109" i="1"/>
  <c r="D48" i="1"/>
  <c r="D31" i="1"/>
  <c r="D129" i="1"/>
  <c r="D126" i="1"/>
  <c r="D106" i="1"/>
  <c r="C134" i="5"/>
  <c r="D101" i="1"/>
  <c r="D9" i="1"/>
  <c r="D134" i="7" l="1"/>
  <c r="E134" i="6"/>
  <c r="D134" i="5"/>
  <c r="E134" i="4"/>
  <c r="E134" i="3"/>
  <c r="D105" i="1"/>
  <c r="D29" i="1" s="1"/>
  <c r="E134" i="2"/>
  <c r="F133" i="1"/>
  <c r="F131" i="1"/>
  <c r="F125" i="1"/>
  <c r="F123" i="1"/>
  <c r="F121" i="1"/>
  <c r="F119" i="1"/>
  <c r="F117" i="1"/>
  <c r="F115" i="1"/>
  <c r="F113" i="1"/>
  <c r="F111" i="1"/>
  <c r="F103" i="1"/>
  <c r="F97" i="1"/>
  <c r="F95" i="1"/>
  <c r="F93" i="1"/>
  <c r="F91" i="1"/>
  <c r="F89" i="1"/>
  <c r="F87" i="1"/>
  <c r="F85" i="1"/>
  <c r="F83" i="1"/>
  <c r="F81" i="1"/>
  <c r="F79" i="1"/>
  <c r="F77" i="1"/>
  <c r="F75" i="1"/>
  <c r="F73" i="1"/>
  <c r="F71" i="1"/>
  <c r="F69" i="1"/>
  <c r="F67" i="1"/>
  <c r="F65" i="1"/>
  <c r="F63" i="1"/>
  <c r="F61" i="1"/>
  <c r="F59" i="1"/>
  <c r="F57" i="1"/>
  <c r="F55" i="1"/>
  <c r="F53" i="1"/>
  <c r="F51" i="1"/>
  <c r="F47" i="1"/>
  <c r="F45" i="1"/>
  <c r="F43" i="1"/>
  <c r="F41" i="1"/>
  <c r="F39" i="1"/>
  <c r="F37" i="1"/>
  <c r="F35" i="1"/>
  <c r="F33" i="1"/>
  <c r="F25" i="1"/>
  <c r="F23" i="1"/>
  <c r="F21" i="1"/>
  <c r="F19" i="1"/>
  <c r="F17" i="1"/>
  <c r="F15" i="1"/>
  <c r="F13" i="1"/>
  <c r="F11" i="1"/>
  <c r="F132" i="1"/>
  <c r="F128" i="1"/>
  <c r="F124" i="1"/>
  <c r="F122" i="1"/>
  <c r="F120" i="1"/>
  <c r="F118" i="1"/>
  <c r="F116" i="1"/>
  <c r="F114" i="1"/>
  <c r="F112" i="1"/>
  <c r="F104" i="1"/>
  <c r="F98" i="1"/>
  <c r="F96" i="1"/>
  <c r="F94" i="1"/>
  <c r="F92" i="1"/>
  <c r="F90" i="1"/>
  <c r="F88" i="1"/>
  <c r="F86" i="1"/>
  <c r="F84" i="1"/>
  <c r="F82" i="1"/>
  <c r="F78" i="1"/>
  <c r="F74" i="1"/>
  <c r="F70" i="1"/>
  <c r="F66" i="1"/>
  <c r="F62" i="1"/>
  <c r="F58" i="1"/>
  <c r="F54" i="1"/>
  <c r="F50" i="1"/>
  <c r="F46" i="1"/>
  <c r="F42" i="1"/>
  <c r="F38" i="1"/>
  <c r="F100" i="1"/>
  <c r="F99" i="1" s="1"/>
  <c r="F34" i="1"/>
  <c r="F18" i="1"/>
  <c r="F80" i="1"/>
  <c r="F76" i="1"/>
  <c r="F72" i="1"/>
  <c r="F68" i="1"/>
  <c r="F64" i="1"/>
  <c r="F60" i="1"/>
  <c r="F56" i="1"/>
  <c r="F52" i="1"/>
  <c r="F44" i="1"/>
  <c r="F40" i="1"/>
  <c r="F36" i="1"/>
  <c r="F24" i="1"/>
  <c r="F20" i="1"/>
  <c r="F16" i="1"/>
  <c r="F12" i="1"/>
  <c r="F22" i="1"/>
  <c r="F14" i="1"/>
  <c r="F49" i="1"/>
  <c r="F10" i="1"/>
  <c r="F102" i="1"/>
  <c r="F105" i="1"/>
  <c r="F127" i="1"/>
  <c r="F130" i="1"/>
  <c r="F32" i="1"/>
  <c r="D134" i="1" l="1"/>
  <c r="F109" i="1"/>
  <c r="F129" i="1"/>
  <c r="F9" i="1"/>
  <c r="F31" i="1"/>
  <c r="F126" i="1"/>
  <c r="F101" i="1"/>
  <c r="F48" i="1"/>
  <c r="F29" i="1" l="1"/>
  <c r="F134" i="1" s="1"/>
</calcChain>
</file>

<file path=xl/sharedStrings.xml><?xml version="1.0" encoding="utf-8"?>
<sst xmlns="http://schemas.openxmlformats.org/spreadsheetml/2006/main" count="1322" uniqueCount="192">
  <si>
    <t>MED EKO SERVIS d.o.o.</t>
  </si>
  <si>
    <t xml:space="preserve"> </t>
  </si>
  <si>
    <t xml:space="preserve">Naziv prihoda </t>
  </si>
  <si>
    <t>I</t>
  </si>
  <si>
    <t>UKUPNI PRIHODI</t>
  </si>
  <si>
    <t>1.</t>
  </si>
  <si>
    <t>Prihodi od općih poslova</t>
  </si>
  <si>
    <t>2.</t>
  </si>
  <si>
    <t>Prihodi od komunalnih usluga Općina</t>
  </si>
  <si>
    <t>3.</t>
  </si>
  <si>
    <t>Prihodi od kom.usl. drugi korisnici</t>
  </si>
  <si>
    <t>4.</t>
  </si>
  <si>
    <t xml:space="preserve">Prihodi od odvoza smeća </t>
  </si>
  <si>
    <t>4.a</t>
  </si>
  <si>
    <t>Prihodi od odvoza smeća komunalni program</t>
  </si>
  <si>
    <t>5.</t>
  </si>
  <si>
    <t>Prihodi od god.naknade za održavanje grobnih mjesta</t>
  </si>
  <si>
    <t>5.a</t>
  </si>
  <si>
    <t>Prihodi od investicijskog održavanja groblja - komunalni program</t>
  </si>
  <si>
    <t>6.</t>
  </si>
  <si>
    <t>Prihodi od usluga promidžbe i odnosa s javnošću</t>
  </si>
  <si>
    <t>7.</t>
  </si>
  <si>
    <t xml:space="preserve">Prihodi od usluga izrade Medulinskog glasnika </t>
  </si>
  <si>
    <t>8.</t>
  </si>
  <si>
    <t>Prihodi od usluga izrade promidžbenog materijala</t>
  </si>
  <si>
    <t>9.</t>
  </si>
  <si>
    <t>Prihodi od upravljanja i održavanja sportskih dvorana</t>
  </si>
  <si>
    <t>10.</t>
  </si>
  <si>
    <t>Prihodi od upravljanja i održavanja igrališta</t>
  </si>
  <si>
    <t>11.</t>
  </si>
  <si>
    <t>Financijski prihodi</t>
  </si>
  <si>
    <t>12.</t>
  </si>
  <si>
    <t>Ostali  prihodi</t>
  </si>
  <si>
    <t>13.</t>
  </si>
  <si>
    <t>Prihodi od naplate šteta</t>
  </si>
  <si>
    <t>14.</t>
  </si>
  <si>
    <t>Prihodi od odgođenih priznavanja prihoda (obračun amortizacije  )</t>
  </si>
  <si>
    <t>Naziv rashoda</t>
  </si>
  <si>
    <t>II</t>
  </si>
  <si>
    <t>UKUPNI RASHODI</t>
  </si>
  <si>
    <t xml:space="preserve">1.1.Materijalni troškovi 40 </t>
  </si>
  <si>
    <t>Osnovni materijal i sirovine</t>
  </si>
  <si>
    <t>Pomoćni materijal</t>
  </si>
  <si>
    <t>Materijal za čišćenje i održavanje</t>
  </si>
  <si>
    <t>Radna odjeća i obuća  HTZ zaštita</t>
  </si>
  <si>
    <t>Ostali troškovi materijala</t>
  </si>
  <si>
    <t>Uredski materijal</t>
  </si>
  <si>
    <t>Materijal za odlaganje otpada (vrećice za selektivni otpad)</t>
  </si>
  <si>
    <t>Trošak sitnog inventara</t>
  </si>
  <si>
    <t>Troškovi autoguma za kamion</t>
  </si>
  <si>
    <t xml:space="preserve">Potrošeni  rezervni dijelovi i materijal za održavanje </t>
  </si>
  <si>
    <t xml:space="preserve">Električna energija  </t>
  </si>
  <si>
    <t>Trošak goriva 70%</t>
  </si>
  <si>
    <t xml:space="preserve">Trošak goriva 30% </t>
  </si>
  <si>
    <t>Trošak goriva radna  vozila 100%</t>
  </si>
  <si>
    <t>2.1. Ostali vanjski troškovi, troškovi usluga  41</t>
  </si>
  <si>
    <t>Usluge telefona, interneta i sl.</t>
  </si>
  <si>
    <t>Usluge Cloud nadzora vozila</t>
  </si>
  <si>
    <t>Poštanske usluge</t>
  </si>
  <si>
    <t>Prijevozne usluge u cestovnom prometu</t>
  </si>
  <si>
    <t>Grafičke usluge tiska i uveza</t>
  </si>
  <si>
    <t>Ostale vanjske usluge - očitavanje tahografa</t>
  </si>
  <si>
    <t>Usluge tekućeg održavanja</t>
  </si>
  <si>
    <t xml:space="preserve">Usluge čiščenja </t>
  </si>
  <si>
    <t>Usluga održavanja softvera i web stranica</t>
  </si>
  <si>
    <t>Održavanje automobila 70%</t>
  </si>
  <si>
    <t>Održavanje automobila 30%</t>
  </si>
  <si>
    <t>Usluga zaštite na radu</t>
  </si>
  <si>
    <t>Usluge zaštitara na čuvanju imovine i osoba</t>
  </si>
  <si>
    <t>Servisne usluge (IT, popravci opreme)</t>
  </si>
  <si>
    <t>Trošak reg.osobnih automobila 70%</t>
  </si>
  <si>
    <t>Trošak reg.osobnih automobila 30%</t>
  </si>
  <si>
    <t xml:space="preserve">Trošak reg. teretnih vozila </t>
  </si>
  <si>
    <t>Ostali troškovi registracije prometala</t>
  </si>
  <si>
    <t xml:space="preserve">Usluge operativnog leasinga </t>
  </si>
  <si>
    <t>Usluge operativnog leasinga  70%</t>
  </si>
  <si>
    <t>Usluge operativnog leasinga  30%</t>
  </si>
  <si>
    <t>Trošak najma teretnog vozila</t>
  </si>
  <si>
    <t>Troškovi promidžbe (djelatnost promidžbe)</t>
  </si>
  <si>
    <t>Troškovi izrade Web stranica</t>
  </si>
  <si>
    <t>Troškovi drugih dohotka i autorski honorari</t>
  </si>
  <si>
    <t>Intelektualne usluge</t>
  </si>
  <si>
    <t>Konzultantske usluge</t>
  </si>
  <si>
    <t xml:space="preserve">Usluge revizije </t>
  </si>
  <si>
    <t>Održavanje  ISO standarda</t>
  </si>
  <si>
    <t>Usluge odvjetnika i javnog bilježnika</t>
  </si>
  <si>
    <t>Usluge savjetovanja, vještačenja i procjene, dr. intelektualne usluge</t>
  </si>
  <si>
    <t xml:space="preserve">Zbrijanjavanje otpada </t>
  </si>
  <si>
    <t>Čišćenje lučica i kupališta</t>
  </si>
  <si>
    <t>Čiščenje javnih površina</t>
  </si>
  <si>
    <t>Obnova zelenila na cvjetnim površinama</t>
  </si>
  <si>
    <t>Čišćenje i održavanje zelenih površina</t>
  </si>
  <si>
    <t>Investicijsko održavanje groblja</t>
  </si>
  <si>
    <t xml:space="preserve">Novogod.ukrašavanje i post. zastava na DB </t>
  </si>
  <si>
    <t>Odvoz smeća i fekalija R-217</t>
  </si>
  <si>
    <t>Voda i odvodnja groblje</t>
  </si>
  <si>
    <t>Voda i odvodnja kupališta i lučice</t>
  </si>
  <si>
    <t xml:space="preserve">Voda i odvodnja Zgrada Uprave </t>
  </si>
  <si>
    <t>Voda i odvodnja  na cvjetnim površinama</t>
  </si>
  <si>
    <t>Trošak koncesija i prava korištenja</t>
  </si>
  <si>
    <t>Troškovi oglašavanja u tisku</t>
  </si>
  <si>
    <t xml:space="preserve">Usluge student servisa </t>
  </si>
  <si>
    <t>Troškovi fotokopiranja, prijepisa</t>
  </si>
  <si>
    <t>Troškovi osoblja  42</t>
  </si>
  <si>
    <t xml:space="preserve">Trošak osoblja  </t>
  </si>
  <si>
    <t>Trošak amortizacije  43</t>
  </si>
  <si>
    <t>Amortizacija nematerijalne imovine</t>
  </si>
  <si>
    <t xml:space="preserve">Amortizacija  vozila </t>
  </si>
  <si>
    <t>Amortizacija ostale opreme i alata</t>
  </si>
  <si>
    <t>Vrijednosno usklađenje potraživanja od kupaca  445</t>
  </si>
  <si>
    <t xml:space="preserve">Vrijednosno usklađenje potraživanja od kupaca </t>
  </si>
  <si>
    <t>Ostali troškovi poslovanja 46</t>
  </si>
  <si>
    <t>Troškovi službenih putovanja u zemlji</t>
  </si>
  <si>
    <t>Troškovi službenih putovanja u inozemstvu</t>
  </si>
  <si>
    <t>Troškovi prijevoza na posao i s posla</t>
  </si>
  <si>
    <t>Troškovi prigodnih nagrada - bož, regres,i sl.</t>
  </si>
  <si>
    <t>Troškovi drugog dohotka - NO</t>
  </si>
  <si>
    <t>Premije osiguranja (uklj.i kasko)</t>
  </si>
  <si>
    <t>Troškovi platnog prometa</t>
  </si>
  <si>
    <t>Troškovi obrade kredita</t>
  </si>
  <si>
    <t>Doprinosi, članarine, OSI i druga davanja</t>
  </si>
  <si>
    <t xml:space="preserve">Porez na tvrtku </t>
  </si>
  <si>
    <t xml:space="preserve">Porez na CMV </t>
  </si>
  <si>
    <t>trošak HRT pretplate</t>
  </si>
  <si>
    <t>Troškovi stručnog obrazovanja i literature</t>
  </si>
  <si>
    <t>Sudske pristojbe</t>
  </si>
  <si>
    <t>Troškovi zdravstvenih nadzora-analiza otpada</t>
  </si>
  <si>
    <t>Troškovi obaveznih liječničkih pregleda i sistematskih pregleda</t>
  </si>
  <si>
    <t>Financijski rashodi  47</t>
  </si>
  <si>
    <t xml:space="preserve">Zatezne kamate i tečajne razlike </t>
  </si>
  <si>
    <t xml:space="preserve">Kamate iz financijskog leasinga </t>
  </si>
  <si>
    <t>Ostali poslovni rashodi  48</t>
  </si>
  <si>
    <t>Otpisi nenaplaćenih potraživanja od kupaca</t>
  </si>
  <si>
    <t>Ostali poslovni rashodi (naknadno utvrđeni troškovi, ispravak pogrešaka)</t>
  </si>
  <si>
    <t xml:space="preserve">Darovanje do 2% ukupnog prihoda </t>
  </si>
  <si>
    <t xml:space="preserve">Ostali poslovni rashodi </t>
  </si>
  <si>
    <t>Poslovni rezultat</t>
  </si>
  <si>
    <t>POSLOVNI REZULTAT</t>
  </si>
  <si>
    <t>POSLONI REZULTAT</t>
  </si>
  <si>
    <t>Trošak HRT pretplate</t>
  </si>
  <si>
    <t>Održavanje igrališta i fitnes sprava</t>
  </si>
  <si>
    <t>Održavanje automobila 100%</t>
  </si>
  <si>
    <t xml:space="preserve">Troškovi reprezentacije </t>
  </si>
  <si>
    <t xml:space="preserve">Troškovi auto guma osobni autom. </t>
  </si>
  <si>
    <t>Trošak goriva osobna vozila</t>
  </si>
  <si>
    <t>Održavanje automobila za osobni prijevoz</t>
  </si>
  <si>
    <t xml:space="preserve">Trošak reg.osobnih automobila </t>
  </si>
  <si>
    <t>Usluge operativnog leasinga  teretnog vozila</t>
  </si>
  <si>
    <t>Usluge operativnog leasinga  osobnog vozila</t>
  </si>
  <si>
    <t>Voda za piće, topli napitci</t>
  </si>
  <si>
    <t>PROJEKCIJA POSLOVANJA 31.12.2019.G.</t>
  </si>
  <si>
    <t xml:space="preserve">FINANCIJSKI PLAN I REALIZACIJA POSLOVANJA ZA 2019. GODINU  </t>
  </si>
  <si>
    <t>PROMIDŽBA  2019.G.</t>
  </si>
  <si>
    <t>PROMIDŽBA PLANIRANO     31.10.2019.G.</t>
  </si>
  <si>
    <t>PROMIDŽBA REALIZIRANO      31.10.2019.G.</t>
  </si>
  <si>
    <t>ZA PREFAKTURIRATI  2019.G.</t>
  </si>
  <si>
    <t>ZA PREFAKTURIRATI PLANIRANO       31.10.2019.G.</t>
  </si>
  <si>
    <t>ZA PREFAKTURIRATI  REALIZIRANO      31.10.2019.G.</t>
  </si>
  <si>
    <t>Troškovi dugoročnog rezerviranja 450</t>
  </si>
  <si>
    <t>IGRALIŠTA I REBALANS PLANA      31.12.2020.</t>
  </si>
  <si>
    <t>GROBLJA -  I REBALANS PLANA      31.12.2020.</t>
  </si>
  <si>
    <t>IGRALIŠTA -  I REBALANS PLANA      31.12.2020.</t>
  </si>
  <si>
    <t>SMEĆE    -  I REBALANS PLANA      31.12.2020.</t>
  </si>
  <si>
    <t>KOMUNALNI ODJEL    -  I REBALANS PLANA      31.12.2020.</t>
  </si>
  <si>
    <t>OPĆI ODJEL    -  I REBALANS PLANA      31.12.2020.</t>
  </si>
  <si>
    <t>SVI ODJELI    -  I REBALANS PLANA      31.12.2020.</t>
  </si>
  <si>
    <t>OPĆI POSLOVI PLAN 2021.</t>
  </si>
  <si>
    <t>OPĆI POSLOVI REALIZACIJA 31.10.2021.</t>
  </si>
  <si>
    <t>KOMUNALNI ODJEL REALIZACIJA 31.10.2021.</t>
  </si>
  <si>
    <t>KOMUNALNI ODJEL         PLAN 2021.</t>
  </si>
  <si>
    <t>ODVOZ OTPADA         PLAN 2021.</t>
  </si>
  <si>
    <t>ODVOZ OTPADA        REALIZACIJA 31.10.2021.</t>
  </si>
  <si>
    <t>ODVOZ OTPADA 2021.G.</t>
  </si>
  <si>
    <t>GROBLJA         PLAN 2021.</t>
  </si>
  <si>
    <t>GROBLJA        REALIZACIJA 31.10.2021.</t>
  </si>
  <si>
    <t>SVI ODJELI PLAN 2021.</t>
  </si>
  <si>
    <t>SVI ODJELI REALIZACIJA 31.10.2021.</t>
  </si>
  <si>
    <t>05-</t>
  </si>
  <si>
    <t>IGRALIŠTA  PLAN     31.12.2021.</t>
  </si>
  <si>
    <t>IGRALIŠTA REALIZACIJA 31.10.2021.</t>
  </si>
  <si>
    <t>REBALANS FINANCIJSKOG PLANA ZA 2021. GODINU I REALIZACIJA POSLOVANJA NA DAN 31.10.2021.</t>
  </si>
  <si>
    <t>SVI ODJELI  2021.G.</t>
  </si>
  <si>
    <t>SVI ODJELI  REBALANS 2021.</t>
  </si>
  <si>
    <t>OPĆI POSLOVI  REBALANS 2021.</t>
  </si>
  <si>
    <t>OPĆI POSLOVI 2021.G.</t>
  </si>
  <si>
    <t>KOMUNALNI ODJEL           REBALANS  2021.</t>
  </si>
  <si>
    <t>KOMUNALNI ODJEL  2021.G.</t>
  </si>
  <si>
    <t>ODVOZ OTPADA          REBALANS 2021.</t>
  </si>
  <si>
    <t>GROBLJA           REBALANS 2021.</t>
  </si>
  <si>
    <t>GROBLJA  2021.G.</t>
  </si>
  <si>
    <t>IGRALIŠTA 2021.G.</t>
  </si>
  <si>
    <t>IGRALIŠTA REBALANS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</si>
</sst>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4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</font>
    <font>
      <b/>
      <sz val="12"/>
      <color indexed="10"/>
      <name val="Arial"/>
      <family val="2"/>
    </font>
    <font>
      <b/>
      <sz val="12"/>
      <name val="Times New Roman"/>
      <family val="1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</font>
    <font>
      <b/>
      <i/>
      <sz val="11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2"/>
      <color indexed="10"/>
      <name val="Arial"/>
      <family val="2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sz val="10"/>
      <color rgb="FFFF0000"/>
      <name val="Arial"/>
      <family val="2"/>
      <charset val="238"/>
    </font>
    <font>
      <b/>
      <i/>
      <sz val="12"/>
      <color rgb="FFFF0000"/>
      <name val="Arial"/>
      <family val="2"/>
    </font>
    <font>
      <b/>
      <i/>
      <sz val="11"/>
      <color rgb="FFFF0000"/>
      <name val="Calibri"/>
      <family val="2"/>
      <charset val="238"/>
      <scheme val="minor"/>
    </font>
    <font>
      <b/>
      <i/>
      <sz val="10"/>
      <color rgb="FFFF0000"/>
      <name val="Arial"/>
      <family val="2"/>
      <charset val="238"/>
    </font>
    <font>
      <b/>
      <sz val="12"/>
      <color rgb="FFFF0000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b/>
      <sz val="11"/>
      <name val="Times New Roman"/>
      <family val="1"/>
      <charset val="238"/>
    </font>
    <font>
      <i/>
      <sz val="12"/>
      <color rgb="FFFF0000"/>
      <name val="Arial"/>
      <family val="2"/>
    </font>
    <font>
      <i/>
      <sz val="11"/>
      <color rgb="FFFF0000"/>
      <name val="Calibri"/>
      <family val="2"/>
      <charset val="238"/>
      <scheme val="minor"/>
    </font>
    <font>
      <sz val="12"/>
      <color rgb="FFFF0000"/>
      <name val="Arial"/>
      <family val="2"/>
    </font>
    <font>
      <i/>
      <sz val="12"/>
      <color rgb="FFFF0000"/>
      <name val="Times New Roman"/>
      <family val="1"/>
      <charset val="238"/>
    </font>
    <font>
      <b/>
      <sz val="12"/>
      <color rgb="FFFF0000"/>
      <name val="Arial"/>
      <family val="2"/>
    </font>
    <font>
      <b/>
      <sz val="11"/>
      <color rgb="FFFF0000"/>
      <name val="Calibri"/>
      <family val="2"/>
      <charset val="238"/>
      <scheme val="minor"/>
    </font>
    <font>
      <sz val="12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2">
    <xf numFmtId="0" fontId="0" fillId="0" borderId="0" xfId="0"/>
    <xf numFmtId="164" fontId="8" fillId="0" borderId="0" xfId="1" applyFont="1" applyAlignment="1">
      <alignment horizontal="center" vertical="center"/>
    </xf>
    <xf numFmtId="164" fontId="9" fillId="4" borderId="3" xfId="1" applyFont="1" applyFill="1" applyBorder="1" applyAlignment="1">
      <alignment horizontal="center" vertical="center" wrapText="1"/>
    </xf>
    <xf numFmtId="164" fontId="9" fillId="4" borderId="4" xfId="1" applyFont="1" applyFill="1" applyBorder="1" applyAlignment="1">
      <alignment horizontal="right" vertical="center" wrapText="1"/>
    </xf>
    <xf numFmtId="164" fontId="9" fillId="7" borderId="4" xfId="1" applyFont="1" applyFill="1" applyBorder="1" applyAlignment="1">
      <alignment horizontal="right" vertical="center" wrapText="1"/>
    </xf>
    <xf numFmtId="164" fontId="9" fillId="0" borderId="4" xfId="1" applyFont="1" applyFill="1" applyBorder="1" applyAlignment="1">
      <alignment horizontal="right" vertical="center" wrapText="1"/>
    </xf>
    <xf numFmtId="164" fontId="8" fillId="5" borderId="3" xfId="1" applyFont="1" applyFill="1" applyBorder="1" applyAlignment="1">
      <alignment horizontal="center" vertical="center" wrapText="1"/>
    </xf>
    <xf numFmtId="164" fontId="9" fillId="5" borderId="4" xfId="1" applyFont="1" applyFill="1" applyBorder="1" applyAlignment="1">
      <alignment horizontal="right" vertical="center" wrapText="1"/>
    </xf>
    <xf numFmtId="164" fontId="1" fillId="0" borderId="0" xfId="1" applyFont="1" applyAlignment="1">
      <alignment vertical="center"/>
    </xf>
    <xf numFmtId="164" fontId="8" fillId="0" borderId="3" xfId="1" applyFont="1" applyFill="1" applyBorder="1" applyAlignment="1">
      <alignment horizontal="center" vertical="center" wrapText="1"/>
    </xf>
    <xf numFmtId="164" fontId="10" fillId="0" borderId="4" xfId="1" applyFont="1" applyBorder="1" applyAlignment="1">
      <alignment horizontal="left" vertical="center" wrapText="1"/>
    </xf>
    <xf numFmtId="164" fontId="12" fillId="0" borderId="3" xfId="1" applyFont="1" applyBorder="1" applyAlignment="1">
      <alignment horizontal="center" vertical="center" wrapText="1"/>
    </xf>
    <xf numFmtId="164" fontId="9" fillId="6" borderId="4" xfId="1" applyFont="1" applyFill="1" applyBorder="1" applyAlignment="1">
      <alignment horizontal="right" vertical="center" wrapText="1"/>
    </xf>
    <xf numFmtId="164" fontId="3" fillId="0" borderId="0" xfId="1" applyFont="1" applyAlignment="1">
      <alignment horizontal="center" vertical="center"/>
    </xf>
    <xf numFmtId="164" fontId="5" fillId="0" borderId="0" xfId="1" applyFont="1" applyAlignment="1">
      <alignment horizontal="center" vertical="center"/>
    </xf>
    <xf numFmtId="164" fontId="16" fillId="6" borderId="5" xfId="1" applyFont="1" applyFill="1" applyBorder="1" applyAlignment="1">
      <alignment horizontal="center" vertical="center"/>
    </xf>
    <xf numFmtId="164" fontId="3" fillId="0" borderId="0" xfId="1" applyFont="1" applyAlignment="1">
      <alignment horizontal="left" vertical="center"/>
    </xf>
    <xf numFmtId="164" fontId="6" fillId="0" borderId="0" xfId="1" applyFont="1" applyAlignment="1">
      <alignment horizontal="left" vertical="center"/>
    </xf>
    <xf numFmtId="164" fontId="9" fillId="4" borderId="4" xfId="1" applyFont="1" applyFill="1" applyBorder="1" applyAlignment="1">
      <alignment horizontal="left" vertical="center" wrapText="1"/>
    </xf>
    <xf numFmtId="164" fontId="10" fillId="0" borderId="4" xfId="1" applyFont="1" applyFill="1" applyBorder="1" applyAlignment="1">
      <alignment horizontal="left" vertical="center" wrapText="1"/>
    </xf>
    <xf numFmtId="164" fontId="9" fillId="5" borderId="4" xfId="1" applyFont="1" applyFill="1" applyBorder="1" applyAlignment="1">
      <alignment horizontal="left" vertical="center" wrapText="1"/>
    </xf>
    <xf numFmtId="164" fontId="10" fillId="2" borderId="4" xfId="1" applyFont="1" applyFill="1" applyBorder="1" applyAlignment="1">
      <alignment horizontal="left" vertical="center" wrapText="1"/>
    </xf>
    <xf numFmtId="164" fontId="13" fillId="0" borderId="4" xfId="1" applyFont="1" applyBorder="1" applyAlignment="1">
      <alignment horizontal="left" vertical="center" wrapText="1"/>
    </xf>
    <xf numFmtId="164" fontId="14" fillId="0" borderId="4" xfId="1" applyFont="1" applyBorder="1" applyAlignment="1">
      <alignment horizontal="left" vertical="center" wrapText="1"/>
    </xf>
    <xf numFmtId="164" fontId="9" fillId="6" borderId="4" xfId="1" applyFont="1" applyFill="1" applyBorder="1" applyAlignment="1">
      <alignment horizontal="left" vertical="center" wrapText="1"/>
    </xf>
    <xf numFmtId="164" fontId="16" fillId="6" borderId="5" xfId="1" applyFont="1" applyFill="1" applyBorder="1" applyAlignment="1">
      <alignment horizontal="left" vertical="center"/>
    </xf>
    <xf numFmtId="164" fontId="3" fillId="0" borderId="0" xfId="1" applyFont="1" applyAlignment="1">
      <alignment horizontal="right" vertical="center"/>
    </xf>
    <xf numFmtId="164" fontId="7" fillId="3" borderId="0" xfId="1" applyFont="1" applyFill="1" applyAlignment="1">
      <alignment horizontal="right" vertical="center"/>
    </xf>
    <xf numFmtId="164" fontId="6" fillId="0" borderId="0" xfId="1" applyFont="1" applyFill="1" applyAlignment="1">
      <alignment horizontal="right" vertical="center"/>
    </xf>
    <xf numFmtId="164" fontId="15" fillId="6" borderId="5" xfId="1" applyFont="1" applyFill="1" applyBorder="1" applyAlignment="1">
      <alignment horizontal="right" vertical="center"/>
    </xf>
    <xf numFmtId="164" fontId="1" fillId="0" borderId="0" xfId="1" applyFont="1" applyAlignment="1">
      <alignment horizontal="right" vertical="center"/>
    </xf>
    <xf numFmtId="164" fontId="2" fillId="2" borderId="0" xfId="1" applyFont="1" applyFill="1" applyAlignment="1">
      <alignment horizontal="right" vertical="center"/>
    </xf>
    <xf numFmtId="164" fontId="4" fillId="0" borderId="0" xfId="1" applyFont="1" applyAlignment="1">
      <alignment horizontal="center" vertical="center"/>
    </xf>
    <xf numFmtId="164" fontId="4" fillId="0" borderId="0" xfId="1" applyFont="1" applyAlignment="1">
      <alignment horizontal="left" vertical="center"/>
    </xf>
    <xf numFmtId="164" fontId="4" fillId="0" borderId="0" xfId="1" applyFont="1" applyAlignment="1">
      <alignment horizontal="right" vertical="center"/>
    </xf>
    <xf numFmtId="164" fontId="12" fillId="0" borderId="0" xfId="1" applyFont="1" applyAlignment="1">
      <alignment horizontal="center" vertical="center"/>
    </xf>
    <xf numFmtId="164" fontId="10" fillId="4" borderId="4" xfId="1" applyFont="1" applyFill="1" applyBorder="1" applyAlignment="1">
      <alignment horizontal="left" vertical="center" wrapText="1"/>
    </xf>
    <xf numFmtId="164" fontId="10" fillId="4" borderId="4" xfId="1" applyFont="1" applyFill="1" applyBorder="1" applyAlignment="1">
      <alignment horizontal="right" vertical="center" wrapText="1"/>
    </xf>
    <xf numFmtId="164" fontId="10" fillId="0" borderId="3" xfId="1" applyFont="1" applyFill="1" applyBorder="1" applyAlignment="1">
      <alignment horizontal="center" vertical="center" wrapText="1"/>
    </xf>
    <xf numFmtId="164" fontId="10" fillId="0" borderId="4" xfId="1" applyFont="1" applyFill="1" applyBorder="1" applyAlignment="1">
      <alignment horizontal="right" vertical="center" wrapText="1"/>
    </xf>
    <xf numFmtId="164" fontId="10" fillId="0" borderId="3" xfId="1" applyFont="1" applyBorder="1" applyAlignment="1">
      <alignment horizontal="center" vertical="center" wrapText="1"/>
    </xf>
    <xf numFmtId="164" fontId="1" fillId="0" borderId="0" xfId="1" applyFont="1" applyAlignment="1">
      <alignment horizontal="center" vertical="center"/>
    </xf>
    <xf numFmtId="164" fontId="12" fillId="0" borderId="3" xfId="1" applyFont="1" applyFill="1" applyBorder="1" applyAlignment="1">
      <alignment horizontal="center" vertical="center" wrapText="1"/>
    </xf>
    <xf numFmtId="164" fontId="17" fillId="0" borderId="4" xfId="1" applyFont="1" applyFill="1" applyBorder="1" applyAlignment="1">
      <alignment horizontal="left" vertical="center" wrapText="1"/>
    </xf>
    <xf numFmtId="164" fontId="17" fillId="0" borderId="4" xfId="1" applyFont="1" applyFill="1" applyBorder="1" applyAlignment="1">
      <alignment horizontal="right" vertical="center" wrapText="1"/>
    </xf>
    <xf numFmtId="164" fontId="12" fillId="4" borderId="3" xfId="1" applyFont="1" applyFill="1" applyBorder="1" applyAlignment="1">
      <alignment horizontal="center" vertical="center" wrapText="1"/>
    </xf>
    <xf numFmtId="164" fontId="12" fillId="2" borderId="3" xfId="1" applyFont="1" applyFill="1" applyBorder="1" applyAlignment="1">
      <alignment horizontal="center" vertical="center" wrapText="1"/>
    </xf>
    <xf numFmtId="164" fontId="1" fillId="2" borderId="0" xfId="1" applyFont="1" applyFill="1" applyAlignment="1">
      <alignment vertical="center"/>
    </xf>
    <xf numFmtId="164" fontId="10" fillId="2" borderId="3" xfId="1" applyFont="1" applyFill="1" applyBorder="1" applyAlignment="1">
      <alignment horizontal="center" vertical="center" wrapText="1"/>
    </xf>
    <xf numFmtId="164" fontId="1" fillId="0" borderId="0" xfId="1" applyFont="1" applyAlignment="1">
      <alignment horizontal="left" vertical="center"/>
    </xf>
    <xf numFmtId="164" fontId="1" fillId="2" borderId="0" xfId="1" applyFont="1" applyFill="1" applyAlignment="1">
      <alignment horizontal="right" vertical="center"/>
    </xf>
    <xf numFmtId="164" fontId="2" fillId="0" borderId="0" xfId="1" applyFont="1" applyAlignment="1">
      <alignment vertical="center"/>
    </xf>
    <xf numFmtId="164" fontId="2" fillId="0" borderId="0" xfId="1" applyFont="1" applyAlignment="1">
      <alignment horizontal="center" vertical="center"/>
    </xf>
    <xf numFmtId="164" fontId="18" fillId="4" borderId="3" xfId="1" applyFont="1" applyFill="1" applyBorder="1" applyAlignment="1">
      <alignment horizontal="center" vertical="center" wrapText="1"/>
    </xf>
    <xf numFmtId="164" fontId="11" fillId="4" borderId="4" xfId="1" applyFont="1" applyFill="1" applyBorder="1" applyAlignment="1">
      <alignment horizontal="left" vertical="center" wrapText="1"/>
    </xf>
    <xf numFmtId="164" fontId="11" fillId="4" borderId="4" xfId="1" applyFont="1" applyFill="1" applyBorder="1" applyAlignment="1">
      <alignment horizontal="right" vertical="center" wrapText="1"/>
    </xf>
    <xf numFmtId="164" fontId="19" fillId="0" borderId="0" xfId="1" applyFont="1" applyAlignment="1">
      <alignment vertical="center"/>
    </xf>
    <xf numFmtId="164" fontId="15" fillId="0" borderId="0" xfId="1" applyFont="1" applyAlignment="1">
      <alignment vertical="center"/>
    </xf>
    <xf numFmtId="164" fontId="11" fillId="6" borderId="3" xfId="1" applyFont="1" applyFill="1" applyBorder="1" applyAlignment="1">
      <alignment horizontal="center" vertical="center" wrapText="1"/>
    </xf>
    <xf numFmtId="164" fontId="11" fillId="6" borderId="4" xfId="1" applyFont="1" applyFill="1" applyBorder="1" applyAlignment="1">
      <alignment horizontal="left" vertical="center" wrapText="1"/>
    </xf>
    <xf numFmtId="164" fontId="11" fillId="6" borderId="4" xfId="1" applyFont="1" applyFill="1" applyBorder="1" applyAlignment="1">
      <alignment horizontal="right" vertical="center" wrapText="1"/>
    </xf>
    <xf numFmtId="164" fontId="8" fillId="6" borderId="3" xfId="1" applyFont="1" applyFill="1" applyBorder="1" applyAlignment="1">
      <alignment horizontal="center" vertical="center" wrapText="1"/>
    </xf>
    <xf numFmtId="164" fontId="2" fillId="0" borderId="0" xfId="1" applyFont="1" applyAlignment="1">
      <alignment horizontal="right" vertical="center"/>
    </xf>
    <xf numFmtId="164" fontId="9" fillId="7" borderId="3" xfId="1" applyFont="1" applyFill="1" applyBorder="1" applyAlignment="1">
      <alignment horizontal="center" vertical="center" wrapText="1"/>
    </xf>
    <xf numFmtId="164" fontId="9" fillId="7" borderId="4" xfId="1" applyFont="1" applyFill="1" applyBorder="1" applyAlignment="1">
      <alignment horizontal="left" vertical="center" wrapText="1"/>
    </xf>
    <xf numFmtId="164" fontId="20" fillId="0" borderId="0" xfId="1" applyFont="1" applyAlignment="1">
      <alignment horizontal="center" vertical="center"/>
    </xf>
    <xf numFmtId="164" fontId="20" fillId="0" borderId="0" xfId="1" applyFont="1" applyAlignment="1">
      <alignment horizontal="left" vertical="center"/>
    </xf>
    <xf numFmtId="164" fontId="20" fillId="0" borderId="0" xfId="1" applyFont="1" applyAlignment="1">
      <alignment horizontal="right" vertical="center"/>
    </xf>
    <xf numFmtId="164" fontId="21" fillId="0" borderId="0" xfId="1" applyFont="1" applyAlignment="1">
      <alignment horizontal="center" vertical="center"/>
    </xf>
    <xf numFmtId="164" fontId="22" fillId="3" borderId="0" xfId="1" applyFont="1" applyFill="1" applyAlignment="1">
      <alignment horizontal="right" vertical="center"/>
    </xf>
    <xf numFmtId="164" fontId="18" fillId="0" borderId="0" xfId="1" applyFont="1" applyAlignment="1">
      <alignment horizontal="center" vertical="center"/>
    </xf>
    <xf numFmtId="164" fontId="19" fillId="0" borderId="0" xfId="1" applyFont="1" applyAlignment="1">
      <alignment horizontal="right" vertical="center"/>
    </xf>
    <xf numFmtId="164" fontId="15" fillId="0" borderId="0" xfId="1" applyFont="1" applyAlignment="1">
      <alignment horizontal="right" vertical="center"/>
    </xf>
    <xf numFmtId="164" fontId="8" fillId="7" borderId="3" xfId="1" applyFont="1" applyFill="1" applyBorder="1" applyAlignment="1">
      <alignment horizontal="center" vertical="center" wrapText="1"/>
    </xf>
    <xf numFmtId="164" fontId="23" fillId="0" borderId="0" xfId="1" applyFont="1" applyAlignment="1">
      <alignment vertical="center"/>
    </xf>
    <xf numFmtId="164" fontId="16" fillId="7" borderId="5" xfId="1" applyFont="1" applyFill="1" applyBorder="1" applyAlignment="1">
      <alignment horizontal="left" vertical="center"/>
    </xf>
    <xf numFmtId="164" fontId="15" fillId="7" borderId="5" xfId="1" applyFont="1" applyFill="1" applyBorder="1" applyAlignment="1">
      <alignment horizontal="right" vertical="center"/>
    </xf>
    <xf numFmtId="164" fontId="1" fillId="2" borderId="0" xfId="1" applyFont="1" applyFill="1" applyAlignment="1">
      <alignment horizontal="left" vertical="center"/>
    </xf>
    <xf numFmtId="164" fontId="2" fillId="0" borderId="0" xfId="1" applyFont="1" applyAlignment="1">
      <alignment horizontal="left" vertical="center"/>
    </xf>
    <xf numFmtId="164" fontId="15" fillId="0" borderId="0" xfId="1" applyFont="1" applyAlignment="1">
      <alignment horizontal="left" vertical="center"/>
    </xf>
    <xf numFmtId="164" fontId="19" fillId="0" borderId="0" xfId="1" applyFont="1" applyAlignment="1">
      <alignment horizontal="left" vertical="center"/>
    </xf>
    <xf numFmtId="164" fontId="9" fillId="0" borderId="4" xfId="1" applyFont="1" applyFill="1" applyBorder="1" applyAlignment="1">
      <alignment horizontal="left" vertical="center" wrapText="1"/>
    </xf>
    <xf numFmtId="164" fontId="24" fillId="0" borderId="0" xfId="1" applyFont="1" applyAlignment="1">
      <alignment horizontal="right" vertical="center"/>
    </xf>
    <xf numFmtId="164" fontId="24" fillId="0" borderId="0" xfId="1" applyFont="1" applyAlignment="1">
      <alignment vertical="center"/>
    </xf>
    <xf numFmtId="164" fontId="24" fillId="0" borderId="0" xfId="1" applyFont="1" applyAlignment="1">
      <alignment horizontal="left" vertical="center"/>
    </xf>
    <xf numFmtId="164" fontId="19" fillId="0" borderId="0" xfId="1" applyFont="1" applyAlignment="1">
      <alignment horizontal="center" vertical="center"/>
    </xf>
    <xf numFmtId="164" fontId="6" fillId="0" borderId="0" xfId="1" applyFont="1" applyFill="1" applyAlignment="1">
      <alignment horizontal="left" vertical="center"/>
    </xf>
    <xf numFmtId="164" fontId="6" fillId="0" borderId="0" xfId="1" applyFont="1" applyFill="1" applyAlignment="1">
      <alignment horizontal="left" vertical="center"/>
    </xf>
    <xf numFmtId="164" fontId="14" fillId="0" borderId="4" xfId="1" applyFont="1" applyFill="1" applyBorder="1" applyAlignment="1">
      <alignment horizontal="right" vertical="center" wrapText="1"/>
    </xf>
    <xf numFmtId="164" fontId="1" fillId="0" borderId="0" xfId="1" applyFont="1" applyBorder="1" applyAlignment="1">
      <alignment vertical="center"/>
    </xf>
    <xf numFmtId="164" fontId="10" fillId="0" borderId="0" xfId="1" applyFont="1" applyFill="1" applyBorder="1" applyAlignment="1">
      <alignment horizontal="right" vertical="center" wrapText="1"/>
    </xf>
    <xf numFmtId="164" fontId="14" fillId="0" borderId="0" xfId="1" applyFont="1" applyFill="1" applyBorder="1" applyAlignment="1">
      <alignment horizontal="right" vertical="center" wrapText="1"/>
    </xf>
    <xf numFmtId="164" fontId="9" fillId="7" borderId="5" xfId="1" applyFont="1" applyFill="1" applyBorder="1" applyAlignment="1">
      <alignment horizontal="right" vertical="center" wrapText="1"/>
    </xf>
    <xf numFmtId="164" fontId="10" fillId="0" borderId="5" xfId="1" applyFont="1" applyFill="1" applyBorder="1" applyAlignment="1">
      <alignment horizontal="right" vertical="center" wrapText="1"/>
    </xf>
    <xf numFmtId="49" fontId="16" fillId="7" borderId="5" xfId="1" applyNumberFormat="1" applyFont="1" applyFill="1" applyBorder="1" applyAlignment="1">
      <alignment horizontal="center" vertical="center"/>
    </xf>
    <xf numFmtId="164" fontId="27" fillId="0" borderId="0" xfId="1" applyFont="1" applyAlignment="1">
      <alignment horizontal="right" vertical="center"/>
    </xf>
    <xf numFmtId="164" fontId="28" fillId="3" borderId="0" xfId="1" applyFont="1" applyFill="1" applyAlignment="1">
      <alignment horizontal="right" vertical="center"/>
    </xf>
    <xf numFmtId="164" fontId="28" fillId="0" borderId="0" xfId="1" applyFont="1" applyFill="1" applyAlignment="1">
      <alignment horizontal="right" vertical="center"/>
    </xf>
    <xf numFmtId="164" fontId="29" fillId="0" borderId="0" xfId="1" applyFont="1" applyAlignment="1">
      <alignment horizontal="right" vertical="center"/>
    </xf>
    <xf numFmtId="164" fontId="30" fillId="0" borderId="0" xfId="1" applyFont="1" applyAlignment="1">
      <alignment horizontal="right" vertical="center"/>
    </xf>
    <xf numFmtId="164" fontId="31" fillId="4" borderId="4" xfId="1" applyFont="1" applyFill="1" applyBorder="1" applyAlignment="1">
      <alignment horizontal="right" vertical="center" wrapText="1"/>
    </xf>
    <xf numFmtId="164" fontId="31" fillId="5" borderId="4" xfId="1" applyFont="1" applyFill="1" applyBorder="1" applyAlignment="1">
      <alignment horizontal="right" vertical="center" wrapText="1"/>
    </xf>
    <xf numFmtId="164" fontId="32" fillId="4" borderId="4" xfId="1" applyFont="1" applyFill="1" applyBorder="1" applyAlignment="1">
      <alignment horizontal="right" vertical="center" wrapText="1"/>
    </xf>
    <xf numFmtId="164" fontId="32" fillId="6" borderId="4" xfId="1" applyFont="1" applyFill="1" applyBorder="1" applyAlignment="1">
      <alignment horizontal="right" vertical="center" wrapText="1"/>
    </xf>
    <xf numFmtId="164" fontId="33" fillId="6" borderId="5" xfId="1" applyFont="1" applyFill="1" applyBorder="1" applyAlignment="1">
      <alignment horizontal="right" vertical="center"/>
    </xf>
    <xf numFmtId="164" fontId="25" fillId="0" borderId="0" xfId="1" applyFont="1" applyAlignment="1">
      <alignment horizontal="right" vertical="center"/>
    </xf>
    <xf numFmtId="164" fontId="34" fillId="0" borderId="0" xfId="1" applyFont="1" applyAlignment="1">
      <alignment horizontal="right" vertical="center"/>
    </xf>
    <xf numFmtId="164" fontId="31" fillId="0" borderId="4" xfId="1" applyFont="1" applyFill="1" applyBorder="1" applyAlignment="1">
      <alignment horizontal="right" vertical="center" wrapText="1"/>
    </xf>
    <xf numFmtId="164" fontId="6" fillId="3" borderId="0" xfId="1" applyFont="1" applyFill="1" applyAlignment="1">
      <alignment horizontal="right" vertical="center"/>
    </xf>
    <xf numFmtId="164" fontId="35" fillId="6" borderId="5" xfId="1" applyFont="1" applyFill="1" applyBorder="1" applyAlignment="1">
      <alignment horizontal="right" vertical="center"/>
    </xf>
    <xf numFmtId="164" fontId="36" fillId="3" borderId="0" xfId="1" applyFont="1" applyFill="1" applyAlignment="1">
      <alignment horizontal="right" vertical="center"/>
    </xf>
    <xf numFmtId="164" fontId="37" fillId="0" borderId="0" xfId="1" applyFont="1" applyAlignment="1">
      <alignment horizontal="right" vertical="center"/>
    </xf>
    <xf numFmtId="164" fontId="33" fillId="7" borderId="5" xfId="1" applyFont="1" applyFill="1" applyBorder="1" applyAlignment="1">
      <alignment horizontal="right" vertical="center"/>
    </xf>
    <xf numFmtId="164" fontId="35" fillId="7" borderId="5" xfId="1" applyFont="1" applyFill="1" applyBorder="1" applyAlignment="1">
      <alignment horizontal="right" vertical="center"/>
    </xf>
    <xf numFmtId="164" fontId="38" fillId="3" borderId="0" xfId="1" applyFont="1" applyFill="1" applyAlignment="1">
      <alignment horizontal="right" vertical="center"/>
    </xf>
    <xf numFmtId="164" fontId="31" fillId="7" borderId="4" xfId="1" applyFont="1" applyFill="1" applyBorder="1" applyAlignment="1">
      <alignment horizontal="right" vertical="center" wrapText="1"/>
    </xf>
    <xf numFmtId="164" fontId="14" fillId="0" borderId="5" xfId="1" applyFont="1" applyFill="1" applyBorder="1" applyAlignment="1">
      <alignment horizontal="right" vertical="center" wrapText="1"/>
    </xf>
    <xf numFmtId="164" fontId="31" fillId="7" borderId="5" xfId="1" applyFont="1" applyFill="1" applyBorder="1" applyAlignment="1">
      <alignment horizontal="right" vertical="center" wrapText="1"/>
    </xf>
    <xf numFmtId="164" fontId="39" fillId="0" borderId="4" xfId="1" applyFont="1" applyFill="1" applyBorder="1" applyAlignment="1">
      <alignment horizontal="right" vertical="center" wrapText="1"/>
    </xf>
    <xf numFmtId="164" fontId="40" fillId="3" borderId="0" xfId="1" applyFont="1" applyFill="1" applyAlignment="1">
      <alignment horizontal="right" vertical="center"/>
    </xf>
    <xf numFmtId="164" fontId="41" fillId="0" borderId="0" xfId="1" applyFont="1" applyAlignment="1">
      <alignment vertical="center"/>
    </xf>
    <xf numFmtId="164" fontId="31" fillId="6" borderId="4" xfId="1" applyFont="1" applyFill="1" applyBorder="1" applyAlignment="1">
      <alignment horizontal="right" vertical="center" wrapText="1"/>
    </xf>
    <xf numFmtId="164" fontId="42" fillId="0" borderId="3" xfId="1" applyFont="1" applyBorder="1" applyAlignment="1">
      <alignment horizontal="center" vertical="center" wrapText="1"/>
    </xf>
    <xf numFmtId="164" fontId="25" fillId="0" borderId="0" xfId="1" applyFont="1" applyAlignment="1">
      <alignment vertical="center"/>
    </xf>
    <xf numFmtId="164" fontId="6" fillId="0" borderId="0" xfId="1" applyFont="1" applyFill="1" applyAlignment="1">
      <alignment horizontal="left" vertical="center"/>
    </xf>
    <xf numFmtId="164" fontId="26" fillId="0" borderId="1" xfId="1" applyFont="1" applyBorder="1" applyAlignment="1">
      <alignment horizontal="right" vertical="center" wrapText="1"/>
    </xf>
    <xf numFmtId="164" fontId="26" fillId="0" borderId="2" xfId="1" applyFont="1" applyBorder="1" applyAlignment="1">
      <alignment horizontal="right" vertical="center" wrapText="1"/>
    </xf>
    <xf numFmtId="164" fontId="26" fillId="0" borderId="3" xfId="1" applyFont="1" applyBorder="1" applyAlignment="1">
      <alignment horizontal="right" vertical="center" wrapText="1"/>
    </xf>
    <xf numFmtId="164" fontId="9" fillId="0" borderId="1" xfId="1" applyFont="1" applyBorder="1" applyAlignment="1">
      <alignment horizontal="center" vertical="center" wrapText="1"/>
    </xf>
    <xf numFmtId="164" fontId="9" fillId="0" borderId="2" xfId="1" applyFont="1" applyBorder="1" applyAlignment="1">
      <alignment horizontal="center" vertical="center" wrapText="1"/>
    </xf>
    <xf numFmtId="164" fontId="9" fillId="0" borderId="3" xfId="1" applyFont="1" applyBorder="1" applyAlignment="1">
      <alignment horizontal="center" vertical="center" wrapText="1"/>
    </xf>
    <xf numFmtId="164" fontId="9" fillId="0" borderId="1" xfId="1" applyFont="1" applyBorder="1" applyAlignment="1">
      <alignment horizontal="left" vertical="center" wrapText="1"/>
    </xf>
    <xf numFmtId="164" fontId="9" fillId="0" borderId="2" xfId="1" applyFont="1" applyBorder="1" applyAlignment="1">
      <alignment horizontal="left" vertical="center" wrapText="1"/>
    </xf>
    <xf numFmtId="164" fontId="9" fillId="0" borderId="3" xfId="1" applyFont="1" applyBorder="1" applyAlignment="1">
      <alignment horizontal="left" vertical="center" wrapText="1"/>
    </xf>
    <xf numFmtId="164" fontId="8" fillId="0" borderId="1" xfId="1" applyFont="1" applyBorder="1" applyAlignment="1">
      <alignment horizontal="right" vertical="center" wrapText="1"/>
    </xf>
    <xf numFmtId="164" fontId="8" fillId="0" borderId="2" xfId="1" applyFont="1" applyBorder="1" applyAlignment="1">
      <alignment horizontal="right" vertical="center" wrapText="1"/>
    </xf>
    <xf numFmtId="164" fontId="8" fillId="0" borderId="3" xfId="1" applyFont="1" applyBorder="1" applyAlignment="1">
      <alignment horizontal="right" vertical="center" wrapText="1"/>
    </xf>
    <xf numFmtId="164" fontId="6" fillId="0" borderId="0" xfId="1" applyFont="1" applyFill="1" applyAlignment="1">
      <alignment horizontal="left" vertical="center"/>
    </xf>
    <xf numFmtId="164" fontId="8" fillId="0" borderId="1" xfId="1" applyFont="1" applyBorder="1" applyAlignment="1">
      <alignment horizontal="center" vertical="center" wrapText="1"/>
    </xf>
    <xf numFmtId="164" fontId="8" fillId="0" borderId="2" xfId="1" applyFont="1" applyBorder="1" applyAlignment="1">
      <alignment horizontal="center" vertical="center" wrapText="1"/>
    </xf>
    <xf numFmtId="164" fontId="8" fillId="0" borderId="3" xfId="1" applyFont="1" applyBorder="1" applyAlignment="1">
      <alignment horizontal="center" vertical="center" wrapText="1"/>
    </xf>
    <xf numFmtId="164" fontId="8" fillId="0" borderId="1" xfId="1" applyFont="1" applyBorder="1" applyAlignment="1">
      <alignment horizontal="left" vertical="center" wrapText="1"/>
    </xf>
    <xf numFmtId="164" fontId="8" fillId="0" borderId="2" xfId="1" applyFont="1" applyBorder="1" applyAlignment="1">
      <alignment horizontal="left" vertical="center" wrapText="1"/>
    </xf>
    <xf numFmtId="164" fontId="8" fillId="0" borderId="3" xfId="1" applyFont="1" applyBorder="1" applyAlignment="1">
      <alignment horizontal="left" vertical="center" wrapText="1"/>
    </xf>
    <xf numFmtId="164" fontId="8" fillId="2" borderId="5" xfId="1" applyFont="1" applyFill="1" applyBorder="1" applyAlignment="1">
      <alignment horizontal="center" vertical="center" wrapText="1"/>
    </xf>
    <xf numFmtId="164" fontId="9" fillId="2" borderId="5" xfId="1" applyFont="1" applyFill="1" applyBorder="1" applyAlignment="1">
      <alignment horizontal="left" vertical="center" wrapText="1"/>
    </xf>
    <xf numFmtId="164" fontId="8" fillId="2" borderId="1" xfId="1" applyFont="1" applyFill="1" applyBorder="1" applyAlignment="1">
      <alignment horizontal="center" vertical="center" wrapText="1"/>
    </xf>
    <xf numFmtId="164" fontId="8" fillId="2" borderId="2" xfId="1" applyFont="1" applyFill="1" applyBorder="1" applyAlignment="1">
      <alignment horizontal="center" vertical="center" wrapText="1"/>
    </xf>
    <xf numFmtId="164" fontId="8" fillId="2" borderId="3" xfId="1" applyFont="1" applyFill="1" applyBorder="1" applyAlignment="1">
      <alignment horizontal="center" vertical="center" wrapText="1"/>
    </xf>
    <xf numFmtId="164" fontId="8" fillId="2" borderId="1" xfId="1" applyFont="1" applyFill="1" applyBorder="1" applyAlignment="1">
      <alignment horizontal="left" vertical="center" wrapText="1"/>
    </xf>
    <xf numFmtId="164" fontId="8" fillId="2" borderId="2" xfId="1" applyFont="1" applyFill="1" applyBorder="1" applyAlignment="1">
      <alignment horizontal="left" vertical="center" wrapText="1"/>
    </xf>
    <xf numFmtId="164" fontId="8" fillId="2" borderId="3" xfId="1" applyFont="1" applyFill="1" applyBorder="1" applyAlignment="1">
      <alignment horizontal="left" vertical="center" wrapTex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4"/>
  <sheetViews>
    <sheetView tabSelected="1" workbookViewId="0">
      <selection activeCell="I24" sqref="I24"/>
    </sheetView>
  </sheetViews>
  <sheetFormatPr defaultRowHeight="15" x14ac:dyDescent="0.25"/>
  <cols>
    <col min="1" max="1" width="7.140625" style="41" customWidth="1"/>
    <col min="2" max="2" width="31.140625" style="49" customWidth="1"/>
    <col min="3" max="3" width="17.5703125" style="30" customWidth="1"/>
    <col min="4" max="4" width="19.7109375" style="30" customWidth="1"/>
    <col min="5" max="5" width="19.42578125" style="30" customWidth="1"/>
    <col min="6" max="6" width="17.5703125" style="105" hidden="1" customWidth="1"/>
    <col min="7" max="7" width="16.85546875" style="8" bestFit="1" customWidth="1"/>
    <col min="8" max="8" width="12.140625" style="8" bestFit="1" customWidth="1"/>
    <col min="9" max="16384" width="9.140625" style="8"/>
  </cols>
  <sheetData>
    <row r="1" spans="1:6" s="51" customFormat="1" x14ac:dyDescent="0.25">
      <c r="A1" s="13"/>
      <c r="B1" s="16"/>
      <c r="C1" s="26"/>
      <c r="D1" s="26"/>
      <c r="E1" s="26"/>
      <c r="F1" s="106"/>
    </row>
    <row r="2" spans="1:6" s="51" customFormat="1" ht="15.75" x14ac:dyDescent="0.25">
      <c r="A2" s="14"/>
      <c r="B2" s="17" t="s">
        <v>0</v>
      </c>
      <c r="C2" s="27"/>
      <c r="D2" s="27"/>
      <c r="E2" s="27"/>
      <c r="F2" s="119"/>
    </row>
    <row r="3" spans="1:6" s="51" customFormat="1" ht="15.75" x14ac:dyDescent="0.25">
      <c r="A3" s="1" t="s">
        <v>1</v>
      </c>
      <c r="B3" s="86" t="s">
        <v>180</v>
      </c>
      <c r="C3" s="28"/>
      <c r="D3" s="28"/>
      <c r="E3" s="28"/>
      <c r="F3" s="97"/>
    </row>
    <row r="4" spans="1:6" s="51" customFormat="1" ht="15.75" x14ac:dyDescent="0.25">
      <c r="A4" s="1"/>
      <c r="B4" s="137" t="s">
        <v>181</v>
      </c>
      <c r="C4" s="137"/>
      <c r="D4" s="137"/>
      <c r="E4" s="137"/>
      <c r="F4" s="120"/>
    </row>
    <row r="5" spans="1:6" s="51" customFormat="1" ht="15.75" x14ac:dyDescent="0.25">
      <c r="A5" s="1"/>
      <c r="B5" s="16"/>
      <c r="C5" s="26"/>
      <c r="D5" s="26"/>
      <c r="E5" s="26"/>
      <c r="F5" s="106"/>
    </row>
    <row r="6" spans="1:6" s="51" customFormat="1" ht="15" customHeight="1" x14ac:dyDescent="0.25">
      <c r="A6" s="138" t="s">
        <v>1</v>
      </c>
      <c r="B6" s="141" t="s">
        <v>2</v>
      </c>
      <c r="C6" s="134" t="s">
        <v>175</v>
      </c>
      <c r="D6" s="134" t="s">
        <v>176</v>
      </c>
      <c r="E6" s="134" t="s">
        <v>182</v>
      </c>
      <c r="F6" s="125" t="s">
        <v>165</v>
      </c>
    </row>
    <row r="7" spans="1:6" s="51" customFormat="1" ht="15" customHeight="1" x14ac:dyDescent="0.25">
      <c r="A7" s="139"/>
      <c r="B7" s="142"/>
      <c r="C7" s="135"/>
      <c r="D7" s="135"/>
      <c r="E7" s="135"/>
      <c r="F7" s="126"/>
    </row>
    <row r="8" spans="1:6" s="51" customFormat="1" ht="41.25" customHeight="1" x14ac:dyDescent="0.25">
      <c r="A8" s="140"/>
      <c r="B8" s="143"/>
      <c r="C8" s="136"/>
      <c r="D8" s="136"/>
      <c r="E8" s="136"/>
      <c r="F8" s="127"/>
    </row>
    <row r="9" spans="1:6" s="51" customFormat="1" ht="30" customHeight="1" x14ac:dyDescent="0.25">
      <c r="A9" s="2" t="s">
        <v>3</v>
      </c>
      <c r="B9" s="18" t="s">
        <v>4</v>
      </c>
      <c r="C9" s="3">
        <f>C10+C11+C12+C13+C14+C15+C16+C17+C18+C19+C20+C21+C22+C23+C24+C25</f>
        <v>14955580</v>
      </c>
      <c r="D9" s="3">
        <f>D10+D11+D12+D13+D14+D15+D16+D17+D18+D19+D20+D21+D22+D23+D24+D25</f>
        <v>15203510.9</v>
      </c>
      <c r="E9" s="3">
        <f>E10+E11+E12+E13+E14+E15+E16+E17+E18+E19+E20+E21+E22+E23+E24+E25</f>
        <v>16453675</v>
      </c>
      <c r="F9" s="100">
        <f>F10+F11+F12+F13+F14+F15+F16+F17+F18+F19+F20+F21+F22+F23+F24+F25</f>
        <v>14161230</v>
      </c>
    </row>
    <row r="10" spans="1:6" ht="30" customHeight="1" x14ac:dyDescent="0.25">
      <c r="A10" s="38" t="s">
        <v>5</v>
      </c>
      <c r="B10" s="19" t="s">
        <v>6</v>
      </c>
      <c r="C10" s="39">
        <f>'01 -OPĆI'!C10+'02- KOMUNALNI'!C10+'03-SMEĆE'!C10+'04-GROBLJA'!C10+'05-IGRALIŠTA'!C10</f>
        <v>360000</v>
      </c>
      <c r="D10" s="39">
        <f>'01 -OPĆI'!D10+'02- KOMUNALNI'!D10+'03-SMEĆE'!D10+'04-PROMIDŽBA'!C10+'04-GROBLJA'!D10+'05-IGRALIŠTA'!D10+'08-PREFAKTURIRATI ALBANEŽ'!C10</f>
        <v>219837.17</v>
      </c>
      <c r="E10" s="39">
        <f>'01 -OPĆI'!E10+'02- KOMUNALNI'!E10+'03-SMEĆE'!E10+'04-PROMIDŽBA'!D10+'04-GROBLJA'!E10+'05-IGRALIŠTA'!E10+'08-PREFAKTURIRATI ALBANEŽ'!D10</f>
        <v>362680</v>
      </c>
      <c r="F10" s="88">
        <f>'01 -OPĆI'!F10+'02- KOMUNALNI'!F10+'03-SMEĆE'!F10+'04-PROMIDŽBA'!E10+'04-GROBLJA'!F10+'05-IGRALIŠTA'!F10+'08-PREFAKTURIRATI ALBANEŽ'!E10</f>
        <v>520500</v>
      </c>
    </row>
    <row r="11" spans="1:6" ht="30" customHeight="1" x14ac:dyDescent="0.25">
      <c r="A11" s="40" t="s">
        <v>7</v>
      </c>
      <c r="B11" s="10" t="s">
        <v>8</v>
      </c>
      <c r="C11" s="39">
        <f>'01 -OPĆI'!C11+'02- KOMUNALNI'!C11+'03-SMEĆE'!C11+'04-GROBLJA'!C11+'05-IGRALIŠTA'!C11</f>
        <v>4601700</v>
      </c>
      <c r="D11" s="39">
        <f>'01 -OPĆI'!D11+'02- KOMUNALNI'!D11+'03-SMEĆE'!D11+'04-PROMIDŽBA'!C11+'04-GROBLJA'!D11+'05-IGRALIŠTA'!D11+'08-PREFAKTURIRATI ALBANEŽ'!C11</f>
        <v>4196918.63</v>
      </c>
      <c r="E11" s="39">
        <f>'01 -OPĆI'!E11+'02- KOMUNALNI'!E11+'03-SMEĆE'!E11+'04-PROMIDŽBA'!D11+'04-GROBLJA'!E11+'05-IGRALIŠTA'!E11+'08-PREFAKTURIRATI ALBANEŽ'!D11</f>
        <v>4601700</v>
      </c>
      <c r="F11" s="88">
        <f>'01 -OPĆI'!F11+'02- KOMUNALNI'!F11+'03-SMEĆE'!F11+'04-PROMIDŽBA'!E11+'04-GROBLJA'!F11+'05-IGRALIŠTA'!F11+'08-PREFAKTURIRATI ALBANEŽ'!E11</f>
        <v>4190550</v>
      </c>
    </row>
    <row r="12" spans="1:6" ht="30" customHeight="1" x14ac:dyDescent="0.25">
      <c r="A12" s="40" t="s">
        <v>9</v>
      </c>
      <c r="B12" s="10" t="s">
        <v>10</v>
      </c>
      <c r="C12" s="39">
        <f>'01 -OPĆI'!C12+'02- KOMUNALNI'!C12+'03-SMEĆE'!C12+'04-GROBLJA'!C12+'05-IGRALIŠTA'!C12</f>
        <v>25000</v>
      </c>
      <c r="D12" s="39">
        <f>'01 -OPĆI'!D12+'02- KOMUNALNI'!D12+'03-SMEĆE'!D12+'04-PROMIDŽBA'!C12+'04-GROBLJA'!D12+'05-IGRALIŠTA'!D12+'08-PREFAKTURIRATI ALBANEŽ'!C12</f>
        <v>19600</v>
      </c>
      <c r="E12" s="39">
        <f>'01 -OPĆI'!E12+'02- KOMUNALNI'!E12+'03-SMEĆE'!E12+'04-PROMIDŽBA'!D12+'04-GROBLJA'!E12+'05-IGRALIŠTA'!E12+'08-PREFAKTURIRATI ALBANEŽ'!D12</f>
        <v>20000</v>
      </c>
      <c r="F12" s="88">
        <f>'01 -OPĆI'!F12+'02- KOMUNALNI'!F12+'03-SMEĆE'!F12+'04-PROMIDŽBA'!E12+'04-GROBLJA'!F12+'05-IGRALIŠTA'!F12+'08-PREFAKTURIRATI ALBANEŽ'!E12</f>
        <v>21000</v>
      </c>
    </row>
    <row r="13" spans="1:6" ht="30" customHeight="1" x14ac:dyDescent="0.25">
      <c r="A13" s="38" t="s">
        <v>11</v>
      </c>
      <c r="B13" s="10" t="s">
        <v>12</v>
      </c>
      <c r="C13" s="39">
        <f>'01 -OPĆI'!C13+'02- KOMUNALNI'!C13+'03-SMEĆE'!C13+'04-GROBLJA'!C13+'05-IGRALIŠTA'!C13</f>
        <v>7000000</v>
      </c>
      <c r="D13" s="39">
        <f>'01 -OPĆI'!D13+'02- KOMUNALNI'!D13+'03-SMEĆE'!D13+'04-PROMIDŽBA'!C13+'04-GROBLJA'!D13+'05-IGRALIŠTA'!D13+'08-PREFAKTURIRATI ALBANEŽ'!C13</f>
        <v>7712208.25</v>
      </c>
      <c r="E13" s="39">
        <f>'01 -OPĆI'!E13+'02- KOMUNALNI'!E13+'03-SMEĆE'!E13+'04-PROMIDŽBA'!D13+'04-GROBLJA'!E13+'05-IGRALIŠTA'!E13+'08-PREFAKTURIRATI ALBANEŽ'!D13</f>
        <v>8150000</v>
      </c>
      <c r="F13" s="88">
        <f>'01 -OPĆI'!F13+'02- KOMUNALNI'!F13+'03-SMEĆE'!F13+'04-PROMIDŽBA'!E13+'04-GROBLJA'!F13+'05-IGRALIŠTA'!F13+'08-PREFAKTURIRATI ALBANEŽ'!E13</f>
        <v>6400000</v>
      </c>
    </row>
    <row r="14" spans="1:6" ht="30" customHeight="1" x14ac:dyDescent="0.25">
      <c r="A14" s="40" t="s">
        <v>13</v>
      </c>
      <c r="B14" s="10" t="s">
        <v>14</v>
      </c>
      <c r="C14" s="39">
        <f>'01 -OPĆI'!C14+'02- KOMUNALNI'!C14+'03-SMEĆE'!C14+'04-GROBLJA'!C14+'05-IGRALIŠTA'!C14</f>
        <v>1785200</v>
      </c>
      <c r="D14" s="39">
        <f>'01 -OPĆI'!D14+'02- KOMUNALNI'!D14+'03-SMEĆE'!D14+'04-PROMIDŽBA'!C14+'04-GROBLJA'!D14+'05-IGRALIŠTA'!D14+'08-PREFAKTURIRATI ALBANEŽ'!C14</f>
        <v>1689033.75</v>
      </c>
      <c r="E14" s="39">
        <f>'01 -OPĆI'!E14+'02- KOMUNALNI'!E14+'03-SMEĆE'!E14+'04-PROMIDŽBA'!D14+'04-GROBLJA'!E14+'05-IGRALIŠTA'!E14+'08-PREFAKTURIRATI ALBANEŽ'!D14</f>
        <v>1785200</v>
      </c>
      <c r="F14" s="88">
        <f>'01 -OPĆI'!F14+'02- KOMUNALNI'!F14+'03-SMEĆE'!F14+'04-PROMIDŽBA'!E14+'04-GROBLJA'!F14+'05-IGRALIŠTA'!F14+'08-PREFAKTURIRATI ALBANEŽ'!E14</f>
        <v>1719200</v>
      </c>
    </row>
    <row r="15" spans="1:6" ht="30" customHeight="1" x14ac:dyDescent="0.25">
      <c r="A15" s="40" t="s">
        <v>15</v>
      </c>
      <c r="B15" s="10" t="s">
        <v>16</v>
      </c>
      <c r="C15" s="39">
        <f>'01 -OPĆI'!C15+'02- KOMUNALNI'!C15+'03-SMEĆE'!C15+'04-GROBLJA'!C15+'05-IGRALIŠTA'!C15</f>
        <v>224000</v>
      </c>
      <c r="D15" s="39">
        <f>'01 -OPĆI'!D15+'02- KOMUNALNI'!D15+'03-SMEĆE'!D15+'04-PROMIDŽBA'!C15+'04-GROBLJA'!D15+'05-IGRALIŠTA'!D15+'08-PREFAKTURIRATI ALBANEŽ'!C15</f>
        <v>238350.56</v>
      </c>
      <c r="E15" s="39">
        <f>'01 -OPĆI'!E15+'02- KOMUNALNI'!E15+'03-SMEĆE'!E15+'04-PROMIDŽBA'!D15+'04-GROBLJA'!E15+'05-IGRALIŠTA'!E15+'08-PREFAKTURIRATI ALBANEŽ'!D15</f>
        <v>240000</v>
      </c>
      <c r="F15" s="88">
        <f>'01 -OPĆI'!F15+'02- KOMUNALNI'!F15+'03-SMEĆE'!F15+'04-PROMIDŽBA'!E15+'04-GROBLJA'!F15+'05-IGRALIŠTA'!F15+'08-PREFAKTURIRATI ALBANEŽ'!E15</f>
        <v>226500</v>
      </c>
    </row>
    <row r="16" spans="1:6" ht="30" customHeight="1" x14ac:dyDescent="0.25">
      <c r="A16" s="38" t="s">
        <v>17</v>
      </c>
      <c r="B16" s="10" t="s">
        <v>18</v>
      </c>
      <c r="C16" s="39">
        <f>'01 -OPĆI'!C16+'02- KOMUNALNI'!C16+'03-SMEĆE'!C16+'04-GROBLJA'!C16+'05-IGRALIŠTA'!C16</f>
        <v>192000</v>
      </c>
      <c r="D16" s="39">
        <f>'01 -OPĆI'!D16+'02- KOMUNALNI'!D16+'03-SMEĆE'!D16+'04-PROMIDŽBA'!C16+'04-GROBLJA'!D16+'05-IGRALIŠTA'!D16+'08-PREFAKTURIRATI ALBANEŽ'!C16</f>
        <v>166242.82999999999</v>
      </c>
      <c r="E16" s="39">
        <f>'01 -OPĆI'!E16+'02- KOMUNALNI'!E16+'03-SMEĆE'!E16+'04-PROMIDŽBA'!D16+'04-GROBLJA'!E16+'05-IGRALIŠTA'!E16+'08-PREFAKTURIRATI ALBANEŽ'!D16</f>
        <v>205800</v>
      </c>
      <c r="F16" s="88">
        <f>'01 -OPĆI'!F16+'02- KOMUNALNI'!F16+'03-SMEĆE'!F16+'04-PROMIDŽBA'!E16+'04-GROBLJA'!F16+'05-IGRALIŠTA'!F16+'08-PREFAKTURIRATI ALBANEŽ'!E16</f>
        <v>192000</v>
      </c>
    </row>
    <row r="17" spans="1:6" ht="30" customHeight="1" x14ac:dyDescent="0.25">
      <c r="A17" s="40" t="s">
        <v>19</v>
      </c>
      <c r="B17" s="10" t="s">
        <v>20</v>
      </c>
      <c r="C17" s="39">
        <f>'01 -OPĆI'!C17+'02- KOMUNALNI'!C17+'03-SMEĆE'!C17+'04-GROBLJA'!C17+'05-IGRALIŠTA'!C17</f>
        <v>0</v>
      </c>
      <c r="D17" s="39">
        <f>'01 -OPĆI'!D17+'02- KOMUNALNI'!D17+'03-SMEĆE'!D17+'04-PROMIDŽBA'!C17+'04-GROBLJA'!D17+'05-IGRALIŠTA'!D17+'08-PREFAKTURIRATI ALBANEŽ'!C17</f>
        <v>0</v>
      </c>
      <c r="E17" s="39">
        <f>'01 -OPĆI'!E17+'02- KOMUNALNI'!E17+'03-SMEĆE'!E17+'04-PROMIDŽBA'!D17+'04-GROBLJA'!E17+'05-IGRALIŠTA'!E17+'08-PREFAKTURIRATI ALBANEŽ'!D17</f>
        <v>0</v>
      </c>
      <c r="F17" s="88">
        <f>'01 -OPĆI'!F17+'02- KOMUNALNI'!F17+'03-SMEĆE'!F17+'04-PROMIDŽBA'!E17+'04-GROBLJA'!F17+'05-IGRALIŠTA'!F17+'08-PREFAKTURIRATI ALBANEŽ'!E17</f>
        <v>0</v>
      </c>
    </row>
    <row r="18" spans="1:6" ht="30" customHeight="1" x14ac:dyDescent="0.25">
      <c r="A18" s="40" t="s">
        <v>21</v>
      </c>
      <c r="B18" s="10" t="s">
        <v>22</v>
      </c>
      <c r="C18" s="39">
        <f>'01 -OPĆI'!C18+'02- KOMUNALNI'!C18+'03-SMEĆE'!C18+'04-GROBLJA'!C18+'05-IGRALIŠTA'!C18</f>
        <v>0</v>
      </c>
      <c r="D18" s="39">
        <f>'01 -OPĆI'!D18+'02- KOMUNALNI'!D18+'03-SMEĆE'!D18+'04-PROMIDŽBA'!C18+'04-GROBLJA'!D18+'05-IGRALIŠTA'!D18+'08-PREFAKTURIRATI ALBANEŽ'!C18</f>
        <v>0</v>
      </c>
      <c r="E18" s="39">
        <f>'01 -OPĆI'!E18+'02- KOMUNALNI'!E18+'03-SMEĆE'!E18+'04-PROMIDŽBA'!D18+'04-GROBLJA'!E18+'05-IGRALIŠTA'!E18+'08-PREFAKTURIRATI ALBANEŽ'!D18</f>
        <v>0</v>
      </c>
      <c r="F18" s="88">
        <f>'01 -OPĆI'!F18+'02- KOMUNALNI'!F18+'03-SMEĆE'!F18+'04-PROMIDŽBA'!E18+'04-GROBLJA'!F18+'05-IGRALIŠTA'!F18+'08-PREFAKTURIRATI ALBANEŽ'!E18</f>
        <v>0</v>
      </c>
    </row>
    <row r="19" spans="1:6" ht="30" customHeight="1" x14ac:dyDescent="0.25">
      <c r="A19" s="38" t="s">
        <v>23</v>
      </c>
      <c r="B19" s="10" t="s">
        <v>24</v>
      </c>
      <c r="C19" s="39">
        <f>'01 -OPĆI'!C19+'02- KOMUNALNI'!C19+'03-SMEĆE'!C19+'04-GROBLJA'!C19+'05-IGRALIŠTA'!C19</f>
        <v>0</v>
      </c>
      <c r="D19" s="39">
        <f>'01 -OPĆI'!D19+'02- KOMUNALNI'!D19+'03-SMEĆE'!D19+'04-PROMIDŽBA'!C19+'04-GROBLJA'!D19+'05-IGRALIŠTA'!D19+'08-PREFAKTURIRATI ALBANEŽ'!C19</f>
        <v>0</v>
      </c>
      <c r="E19" s="39">
        <f>'01 -OPĆI'!E19+'02- KOMUNALNI'!E19+'03-SMEĆE'!E19+'04-PROMIDŽBA'!D19+'04-GROBLJA'!E19+'05-IGRALIŠTA'!E19+'08-PREFAKTURIRATI ALBANEŽ'!D19</f>
        <v>0</v>
      </c>
      <c r="F19" s="88">
        <f>'01 -OPĆI'!F19+'02- KOMUNALNI'!F19+'03-SMEĆE'!F19+'04-PROMIDŽBA'!E19+'04-GROBLJA'!F19+'05-IGRALIŠTA'!F19+'08-PREFAKTURIRATI ALBANEŽ'!E19</f>
        <v>0</v>
      </c>
    </row>
    <row r="20" spans="1:6" ht="30" customHeight="1" x14ac:dyDescent="0.25">
      <c r="A20" s="40" t="s">
        <v>25</v>
      </c>
      <c r="B20" s="10" t="s">
        <v>26</v>
      </c>
      <c r="C20" s="39">
        <f>'01 -OPĆI'!C20+'02- KOMUNALNI'!C20+'03-SMEĆE'!C20+'04-GROBLJA'!C20+'05-IGRALIŠTA'!C20</f>
        <v>0</v>
      </c>
      <c r="D20" s="39">
        <f>'01 -OPĆI'!D20+'02- KOMUNALNI'!D20+'03-SMEĆE'!D20+'04-PROMIDŽBA'!C20+'04-GROBLJA'!D20+'05-IGRALIŠTA'!D20+'08-PREFAKTURIRATI ALBANEŽ'!C20</f>
        <v>0</v>
      </c>
      <c r="E20" s="39">
        <f>'01 -OPĆI'!E20+'02- KOMUNALNI'!E20+'03-SMEĆE'!E20+'04-PROMIDŽBA'!D20+'04-GROBLJA'!E20+'05-IGRALIŠTA'!E20+'08-PREFAKTURIRATI ALBANEŽ'!D20</f>
        <v>0</v>
      </c>
      <c r="F20" s="88">
        <f>'01 -OPĆI'!F20+'02- KOMUNALNI'!F20+'03-SMEĆE'!F20+'04-PROMIDŽBA'!E20+'04-GROBLJA'!F20+'05-IGRALIŠTA'!F20+'08-PREFAKTURIRATI ALBANEŽ'!E20</f>
        <v>0</v>
      </c>
    </row>
    <row r="21" spans="1:6" ht="30" customHeight="1" x14ac:dyDescent="0.25">
      <c r="A21" s="40" t="s">
        <v>27</v>
      </c>
      <c r="B21" s="10" t="s">
        <v>28</v>
      </c>
      <c r="C21" s="39">
        <f>'01 -OPĆI'!C21+'02- KOMUNALNI'!C21+'03-SMEĆE'!C21+'04-GROBLJA'!C21+'05-IGRALIŠTA'!C21</f>
        <v>0</v>
      </c>
      <c r="D21" s="39">
        <f>'01 -OPĆI'!D21+'02- KOMUNALNI'!D21+'03-SMEĆE'!D21+'04-PROMIDŽBA'!C21+'04-GROBLJA'!D21+'05-IGRALIŠTA'!D21+'08-PREFAKTURIRATI ALBANEŽ'!C21</f>
        <v>0</v>
      </c>
      <c r="E21" s="39">
        <f>'01 -OPĆI'!E21+'02- KOMUNALNI'!E21+'03-SMEĆE'!E21+'04-PROMIDŽBA'!D21+'04-GROBLJA'!E21+'05-IGRALIŠTA'!E21+'08-PREFAKTURIRATI ALBANEŽ'!D21</f>
        <v>0</v>
      </c>
      <c r="F21" s="88">
        <f>'01 -OPĆI'!F21+'02- KOMUNALNI'!F21+'03-SMEĆE'!F21+'04-PROMIDŽBA'!E21+'04-GROBLJA'!F21+'05-IGRALIŠTA'!F21+'08-PREFAKTURIRATI ALBANEŽ'!E21</f>
        <v>130000</v>
      </c>
    </row>
    <row r="22" spans="1:6" ht="30" customHeight="1" x14ac:dyDescent="0.25">
      <c r="A22" s="38" t="s">
        <v>29</v>
      </c>
      <c r="B22" s="10" t="s">
        <v>30</v>
      </c>
      <c r="C22" s="39">
        <f>'01 -OPĆI'!C22+'02- KOMUNALNI'!C22+'03-SMEĆE'!C22+'04-GROBLJA'!C22+'05-IGRALIŠTA'!C22</f>
        <v>900</v>
      </c>
      <c r="D22" s="39">
        <f>'01 -OPĆI'!D22+'02- KOMUNALNI'!D22+'03-SMEĆE'!D22+'04-PROMIDŽBA'!C22+'04-GROBLJA'!D22+'05-IGRALIŠTA'!D22+'08-PREFAKTURIRATI ALBANEŽ'!C22</f>
        <v>457.79</v>
      </c>
      <c r="E22" s="39">
        <f>'01 -OPĆI'!E22+'02- KOMUNALNI'!E22+'03-SMEĆE'!E22+'04-PROMIDŽBA'!D22+'04-GROBLJA'!E22+'05-IGRALIŠTA'!E22+'08-PREFAKTURIRATI ALBANEŽ'!D22</f>
        <v>500</v>
      </c>
      <c r="F22" s="88">
        <f>'01 -OPĆI'!F22+'02- KOMUNALNI'!F22+'03-SMEĆE'!F22+'04-PROMIDŽBA'!E22+'04-GROBLJA'!F22+'05-IGRALIŠTA'!F22+'08-PREFAKTURIRATI ALBANEŽ'!E22</f>
        <v>900</v>
      </c>
    </row>
    <row r="23" spans="1:6" ht="30" customHeight="1" x14ac:dyDescent="0.25">
      <c r="A23" s="40" t="s">
        <v>31</v>
      </c>
      <c r="B23" s="10" t="s">
        <v>32</v>
      </c>
      <c r="C23" s="39">
        <f>'01 -OPĆI'!C23+'02- KOMUNALNI'!C23+'03-SMEĆE'!C23+'04-GROBLJA'!C23+'05-IGRALIŠTA'!C23</f>
        <v>52200</v>
      </c>
      <c r="D23" s="39">
        <f>'01 -OPĆI'!D23+'02- KOMUNALNI'!D23+'03-SMEĆE'!D23+'04-PROMIDŽBA'!C23+'04-GROBLJA'!D23+'05-IGRALIŠTA'!D23+'08-PREFAKTURIRATI ALBANEŽ'!C23</f>
        <v>54368.840000000004</v>
      </c>
      <c r="E23" s="39">
        <f>'01 -OPĆI'!E23+'02- KOMUNALNI'!E23+'03-SMEĆE'!E23+'04-PROMIDŽBA'!D23+'04-GROBLJA'!E23+'05-IGRALIŠTA'!E23+'08-PREFAKTURIRATI ALBANEŽ'!D23</f>
        <v>55770</v>
      </c>
      <c r="F23" s="88">
        <f>'01 -OPĆI'!F23+'02- KOMUNALNI'!F23+'03-SMEĆE'!F23+'04-PROMIDŽBA'!E23+'04-GROBLJA'!F23+'05-IGRALIŠTA'!F23+'08-PREFAKTURIRATI ALBANEŽ'!E23</f>
        <v>46000</v>
      </c>
    </row>
    <row r="24" spans="1:6" ht="30" customHeight="1" x14ac:dyDescent="0.25">
      <c r="A24" s="40" t="s">
        <v>33</v>
      </c>
      <c r="B24" s="10" t="s">
        <v>34</v>
      </c>
      <c r="C24" s="39">
        <f>'01 -OPĆI'!C24+'02- KOMUNALNI'!C24+'03-SMEĆE'!C24+'04-GROBLJA'!C24+'05-IGRALIŠTA'!C24</f>
        <v>10200</v>
      </c>
      <c r="D24" s="39">
        <f>'01 -OPĆI'!D24+'02- KOMUNALNI'!D24+'03-SMEĆE'!D24+'04-PROMIDŽBA'!C24+'04-GROBLJA'!D24+'05-IGRALIŠTA'!D24+'08-PREFAKTURIRATI ALBANEŽ'!C24</f>
        <v>10092.379999999999</v>
      </c>
      <c r="E24" s="39">
        <f>'01 -OPĆI'!E24+'02- KOMUNALNI'!E24+'03-SMEĆE'!E24+'04-PROMIDŽBA'!D24+'04-GROBLJA'!E24+'05-IGRALIŠTA'!E24+'08-PREFAKTURIRATI ALBANEŽ'!D24</f>
        <v>10200</v>
      </c>
      <c r="F24" s="88">
        <f>'01 -OPĆI'!F24+'02- KOMUNALNI'!F24+'03-SMEĆE'!F24+'04-PROMIDŽBA'!E24+'04-GROBLJA'!F24+'05-IGRALIŠTA'!F24+'08-PREFAKTURIRATI ALBANEŽ'!E24</f>
        <v>10200</v>
      </c>
    </row>
    <row r="25" spans="1:6" ht="30" customHeight="1" x14ac:dyDescent="0.25">
      <c r="A25" s="38" t="s">
        <v>35</v>
      </c>
      <c r="B25" s="10" t="s">
        <v>36</v>
      </c>
      <c r="C25" s="39">
        <f>'01 -OPĆI'!C25+'02- KOMUNALNI'!C25+'03-SMEĆE'!C25+'04-GROBLJA'!C25+'05-IGRALIŠTA'!C25</f>
        <v>704380</v>
      </c>
      <c r="D25" s="39">
        <f>'01 -OPĆI'!D25+'02- KOMUNALNI'!D25+'03-SMEĆE'!D25+'04-PROMIDŽBA'!C25+'04-GROBLJA'!D25+'05-IGRALIŠTA'!D25+'08-PREFAKTURIRATI ALBANEŽ'!C25</f>
        <v>896400.7</v>
      </c>
      <c r="E25" s="39">
        <f>'01 -OPĆI'!E25+'02- KOMUNALNI'!E25+'03-SMEĆE'!E25+'04-PROMIDŽBA'!D25+'04-GROBLJA'!E25+'05-IGRALIŠTA'!E25+'08-PREFAKTURIRATI ALBANEŽ'!D25</f>
        <v>1021825</v>
      </c>
      <c r="F25" s="88">
        <f>'01 -OPĆI'!F25+'02- KOMUNALNI'!F25+'03-SMEĆE'!F25+'04-PROMIDŽBA'!E25+'04-GROBLJA'!F25+'05-IGRALIŠTA'!F25+'08-PREFAKTURIRATI ALBANEŽ'!E25</f>
        <v>704380</v>
      </c>
    </row>
    <row r="26" spans="1:6" s="85" customFormat="1" ht="30" customHeight="1" x14ac:dyDescent="0.25">
      <c r="A26" s="128" t="s">
        <v>1</v>
      </c>
      <c r="B26" s="131" t="s">
        <v>37</v>
      </c>
      <c r="C26" s="134" t="s">
        <v>175</v>
      </c>
      <c r="D26" s="134" t="s">
        <v>176</v>
      </c>
      <c r="E26" s="134" t="s">
        <v>182</v>
      </c>
      <c r="F26" s="125" t="s">
        <v>165</v>
      </c>
    </row>
    <row r="27" spans="1:6" s="85" customFormat="1" ht="44.25" customHeight="1" x14ac:dyDescent="0.25">
      <c r="A27" s="129"/>
      <c r="B27" s="132"/>
      <c r="C27" s="135"/>
      <c r="D27" s="135"/>
      <c r="E27" s="135"/>
      <c r="F27" s="126"/>
    </row>
    <row r="28" spans="1:6" s="51" customFormat="1" ht="30" hidden="1" customHeight="1" x14ac:dyDescent="0.25">
      <c r="A28" s="130"/>
      <c r="B28" s="133"/>
      <c r="C28" s="136"/>
      <c r="D28" s="136"/>
      <c r="E28" s="136"/>
      <c r="F28" s="127"/>
    </row>
    <row r="29" spans="1:6" s="51" customFormat="1" ht="30" customHeight="1" x14ac:dyDescent="0.25">
      <c r="A29" s="61" t="s">
        <v>38</v>
      </c>
      <c r="B29" s="24" t="s">
        <v>39</v>
      </c>
      <c r="C29" s="12">
        <f>C31+C48+C99+C101+C105+C109+C126+C129+C107</f>
        <v>15393585</v>
      </c>
      <c r="D29" s="12">
        <f>D31+D48+D99+D101+D105+D109+D126+D129+D107</f>
        <v>13739915.609999999</v>
      </c>
      <c r="E29" s="12">
        <f t="shared" ref="E29:F29" si="0">E31+E48+E99+E101+E105+E109+E126+E129+E107</f>
        <v>16113945</v>
      </c>
      <c r="F29" s="121">
        <f t="shared" si="0"/>
        <v>15285330</v>
      </c>
    </row>
    <row r="30" spans="1:6" ht="30" customHeight="1" x14ac:dyDescent="0.25">
      <c r="A30" s="42"/>
      <c r="B30" s="43"/>
      <c r="C30" s="39"/>
      <c r="D30" s="39"/>
      <c r="E30" s="44"/>
      <c r="F30" s="88"/>
    </row>
    <row r="31" spans="1:6" s="56" customFormat="1" ht="30" customHeight="1" x14ac:dyDescent="0.25">
      <c r="A31" s="53" t="s">
        <v>5</v>
      </c>
      <c r="B31" s="54" t="s">
        <v>40</v>
      </c>
      <c r="C31" s="55">
        <f>C32+C33+C34+C35+C36+C37+C38+C39+C40+C41+C42+C43+C44+C45+C46+C47</f>
        <v>925230</v>
      </c>
      <c r="D31" s="55">
        <f>D32+D33+D34+D35+D36+D37+D38+D39+D40+D41+D42+D43+D44+D45+D46+D47</f>
        <v>975730.29999999993</v>
      </c>
      <c r="E31" s="55">
        <f t="shared" ref="E31" si="1">E32+E33+E34+E35+E36+E37+E38+E39+E40+E41+E42+E43+E44+E45+E46+E47</f>
        <v>1103680</v>
      </c>
      <c r="F31" s="102">
        <f>F32+F33+F34+F35+F36+F37+F38+F39+F40+F41+F42+F43+F44+F45+F46+F47</f>
        <v>918045</v>
      </c>
    </row>
    <row r="32" spans="1:6" s="47" customFormat="1" ht="30" customHeight="1" x14ac:dyDescent="0.25">
      <c r="A32" s="46"/>
      <c r="B32" s="21" t="s">
        <v>41</v>
      </c>
      <c r="C32" s="39">
        <f>'01 -OPĆI'!C32+'02- KOMUNALNI'!C32+'03-SMEĆE'!C32+'04-GROBLJA'!C32+'05-IGRALIŠTA'!C32</f>
        <v>23400</v>
      </c>
      <c r="D32" s="39">
        <f>'01 -OPĆI'!D32+'02- KOMUNALNI'!D32+'03-SMEĆE'!D32+'04-PROMIDŽBA'!C32+'04-GROBLJA'!D32+'05-IGRALIŠTA'!D32+'08-PREFAKTURIRATI ALBANEŽ'!C32</f>
        <v>26880.400000000001</v>
      </c>
      <c r="E32" s="39">
        <f>'01 -OPĆI'!E32+'02- KOMUNALNI'!E32+'03-SMEĆE'!E32+'04-PROMIDŽBA'!D32+'04-GROBLJA'!E32+'05-IGRALIŠTA'!E32+'08-PREFAKTURIRATI ALBANEŽ'!D32</f>
        <v>29000</v>
      </c>
      <c r="F32" s="88">
        <f>'01 -OPĆI'!F32+'02- KOMUNALNI'!F32+'03-SMEĆE'!F32+'04-PROMIDŽBA'!E32+'04-GROBLJA'!F32+'05-IGRALIŠTA'!F32+'08-PREFAKTURIRATI ALBANEŽ'!E32</f>
        <v>23270</v>
      </c>
    </row>
    <row r="33" spans="1:6" s="47" customFormat="1" ht="30" customHeight="1" x14ac:dyDescent="0.25">
      <c r="A33" s="46"/>
      <c r="B33" s="21" t="s">
        <v>42</v>
      </c>
      <c r="C33" s="39">
        <f>'01 -OPĆI'!C33+'02- KOMUNALNI'!C33+'03-SMEĆE'!C33+'04-GROBLJA'!C33+'05-IGRALIŠTA'!C33</f>
        <v>13450</v>
      </c>
      <c r="D33" s="39">
        <f>'01 -OPĆI'!D33+'02- KOMUNALNI'!D33+'03-SMEĆE'!D33+'04-PROMIDŽBA'!C33+'04-GROBLJA'!D33+'05-IGRALIŠTA'!D33+'08-PREFAKTURIRATI ALBANEŽ'!C33</f>
        <v>17107.54</v>
      </c>
      <c r="E33" s="39">
        <f>'01 -OPĆI'!E33+'02- KOMUNALNI'!E33+'03-SMEĆE'!E33+'04-PROMIDŽBA'!D33+'04-GROBLJA'!E33+'05-IGRALIŠTA'!E33+'08-PREFAKTURIRATI ALBANEŽ'!D33</f>
        <v>18250</v>
      </c>
      <c r="F33" s="88">
        <f>'01 -OPĆI'!F33+'02- KOMUNALNI'!F33+'03-SMEĆE'!F33+'04-PROMIDŽBA'!E33+'04-GROBLJA'!F33+'05-IGRALIŠTA'!F33+'08-PREFAKTURIRATI ALBANEŽ'!E33</f>
        <v>13495</v>
      </c>
    </row>
    <row r="34" spans="1:6" ht="30" customHeight="1" x14ac:dyDescent="0.25">
      <c r="A34" s="11" t="s">
        <v>1</v>
      </c>
      <c r="B34" s="10" t="s">
        <v>43</v>
      </c>
      <c r="C34" s="39">
        <f>'01 -OPĆI'!C34+'02- KOMUNALNI'!C34+'03-SMEĆE'!C34+'04-GROBLJA'!C34+'05-IGRALIŠTA'!C34</f>
        <v>31100</v>
      </c>
      <c r="D34" s="39">
        <f>'01 -OPĆI'!D34+'02- KOMUNALNI'!D34+'03-SMEĆE'!D34+'04-PROMIDŽBA'!C34+'04-GROBLJA'!D34+'05-IGRALIŠTA'!D34+'08-PREFAKTURIRATI ALBANEŽ'!C34</f>
        <v>18302.650000000001</v>
      </c>
      <c r="E34" s="39">
        <f>'01 -OPĆI'!E34+'02- KOMUNALNI'!E34+'03-SMEĆE'!E34+'04-PROMIDŽBA'!D34+'04-GROBLJA'!E34+'05-IGRALIŠTA'!E34+'08-PREFAKTURIRATI ALBANEŽ'!D34</f>
        <v>21500</v>
      </c>
      <c r="F34" s="88">
        <f>'01 -OPĆI'!F34+'02- KOMUNALNI'!F34+'03-SMEĆE'!F34+'04-PROMIDŽBA'!E34+'04-GROBLJA'!F34+'05-IGRALIŠTA'!F34+'08-PREFAKTURIRATI ALBANEŽ'!E34</f>
        <v>31100</v>
      </c>
    </row>
    <row r="35" spans="1:6" ht="30" customHeight="1" x14ac:dyDescent="0.25">
      <c r="A35" s="11"/>
      <c r="B35" s="10" t="s">
        <v>44</v>
      </c>
      <c r="C35" s="39">
        <f>'01 -OPĆI'!C35+'02- KOMUNALNI'!C35+'03-SMEĆE'!C35+'04-GROBLJA'!C35+'05-IGRALIŠTA'!C35</f>
        <v>44800</v>
      </c>
      <c r="D35" s="39">
        <f>'01 -OPĆI'!D35+'02- KOMUNALNI'!D35+'03-SMEĆE'!D35+'04-PROMIDŽBA'!C35+'04-GROBLJA'!D35+'05-IGRALIŠTA'!D35+'08-PREFAKTURIRATI ALBANEŽ'!C35</f>
        <v>34957.08</v>
      </c>
      <c r="E35" s="39">
        <f>'01 -OPĆI'!E35+'02- KOMUNALNI'!E35+'03-SMEĆE'!E35+'04-PROMIDŽBA'!D35+'04-GROBLJA'!E35+'05-IGRALIŠTA'!E35+'08-PREFAKTURIRATI ALBANEŽ'!D35</f>
        <v>38000</v>
      </c>
      <c r="F35" s="88">
        <f>'01 -OPĆI'!F35+'02- KOMUNALNI'!F35+'03-SMEĆE'!F35+'04-PROMIDŽBA'!E35+'04-GROBLJA'!F35+'05-IGRALIŠTA'!F35+'08-PREFAKTURIRATI ALBANEŽ'!E35</f>
        <v>44800</v>
      </c>
    </row>
    <row r="36" spans="1:6" ht="30" customHeight="1" x14ac:dyDescent="0.25">
      <c r="A36" s="11"/>
      <c r="B36" s="10" t="s">
        <v>45</v>
      </c>
      <c r="C36" s="39">
        <f>'01 -OPĆI'!C36+'02- KOMUNALNI'!C36+'03-SMEĆE'!C36+'04-GROBLJA'!C36+'05-IGRALIŠTA'!C36</f>
        <v>3400</v>
      </c>
      <c r="D36" s="39">
        <f>'01 -OPĆI'!D36+'02- KOMUNALNI'!D36+'03-SMEĆE'!D36+'04-PROMIDŽBA'!C36+'04-GROBLJA'!D36+'05-IGRALIŠTA'!D36+'08-PREFAKTURIRATI ALBANEŽ'!C36</f>
        <v>0</v>
      </c>
      <c r="E36" s="39">
        <f>'01 -OPĆI'!E36+'02- KOMUNALNI'!E36+'03-SMEĆE'!E36+'04-PROMIDŽBA'!D36+'04-GROBLJA'!E36+'05-IGRALIŠTA'!E36+'08-PREFAKTURIRATI ALBANEŽ'!D36</f>
        <v>0</v>
      </c>
      <c r="F36" s="88">
        <f>'01 -OPĆI'!F36+'02- KOMUNALNI'!F36+'03-SMEĆE'!F36+'04-PROMIDŽBA'!E36+'04-GROBLJA'!F36+'05-IGRALIŠTA'!F36+'08-PREFAKTURIRATI ALBANEŽ'!E36</f>
        <v>3400</v>
      </c>
    </row>
    <row r="37" spans="1:6" ht="30" customHeight="1" x14ac:dyDescent="0.25">
      <c r="A37" s="11" t="s">
        <v>1</v>
      </c>
      <c r="B37" s="10" t="s">
        <v>46</v>
      </c>
      <c r="C37" s="39">
        <f>'01 -OPĆI'!C37+'02- KOMUNALNI'!C37+'03-SMEĆE'!C37+'04-GROBLJA'!C37+'05-IGRALIŠTA'!C37</f>
        <v>56530</v>
      </c>
      <c r="D37" s="39">
        <f>'01 -OPĆI'!D37+'02- KOMUNALNI'!D37+'03-SMEĆE'!D37+'04-PROMIDŽBA'!C37+'04-GROBLJA'!D37+'05-IGRALIŠTA'!D37+'08-PREFAKTURIRATI ALBANEŽ'!C37</f>
        <v>54834.44</v>
      </c>
      <c r="E37" s="39">
        <f>'01 -OPĆI'!E37+'02- KOMUNALNI'!E37+'03-SMEĆE'!E37+'04-PROMIDŽBA'!D37+'04-GROBLJA'!E37+'05-IGRALIŠTA'!E37+'08-PREFAKTURIRATI ALBANEŽ'!D37</f>
        <v>59000</v>
      </c>
      <c r="F37" s="88">
        <f>'01 -OPĆI'!F37+'02- KOMUNALNI'!F37+'03-SMEĆE'!F37+'04-PROMIDŽBA'!E37+'04-GROBLJA'!F37+'05-IGRALIŠTA'!F37+'08-PREFAKTURIRATI ALBANEŽ'!E37</f>
        <v>56530</v>
      </c>
    </row>
    <row r="38" spans="1:6" ht="30" customHeight="1" x14ac:dyDescent="0.25">
      <c r="A38" s="11"/>
      <c r="B38" s="10" t="s">
        <v>47</v>
      </c>
      <c r="C38" s="39">
        <f>'01 -OPĆI'!C38+'02- KOMUNALNI'!C38+'03-SMEĆE'!C38+'04-GROBLJA'!C38+'05-IGRALIŠTA'!C38</f>
        <v>162500</v>
      </c>
      <c r="D38" s="39">
        <f>'01 -OPĆI'!D38+'02- KOMUNALNI'!D38+'03-SMEĆE'!D38+'04-PROMIDŽBA'!C38+'04-GROBLJA'!D38+'05-IGRALIŠTA'!D38+'08-PREFAKTURIRATI ALBANEŽ'!C38</f>
        <v>134713.34</v>
      </c>
      <c r="E38" s="39">
        <f>'01 -OPĆI'!E38+'02- KOMUNALNI'!E38+'03-SMEĆE'!E38+'04-PROMIDŽBA'!D38+'04-GROBLJA'!E38+'05-IGRALIŠTA'!E38+'08-PREFAKTURIRATI ALBANEŽ'!D38</f>
        <v>160000</v>
      </c>
      <c r="F38" s="88">
        <f>'01 -OPĆI'!F38+'02- KOMUNALNI'!F38+'03-SMEĆE'!F38+'04-PROMIDŽBA'!E38+'04-GROBLJA'!F38+'05-IGRALIŠTA'!F38+'08-PREFAKTURIRATI ALBANEŽ'!E38</f>
        <v>162500</v>
      </c>
    </row>
    <row r="39" spans="1:6" ht="30" customHeight="1" x14ac:dyDescent="0.25">
      <c r="A39" s="11"/>
      <c r="B39" s="10" t="s">
        <v>48</v>
      </c>
      <c r="C39" s="39">
        <f>'01 -OPĆI'!C39+'02- KOMUNALNI'!C39+'03-SMEĆE'!C39+'04-GROBLJA'!C39+'05-IGRALIŠTA'!C39</f>
        <v>117650</v>
      </c>
      <c r="D39" s="39">
        <f>'01 -OPĆI'!D39+'02- KOMUNALNI'!D39+'03-SMEĆE'!D39+'04-PROMIDŽBA'!C39+'04-GROBLJA'!D39+'05-IGRALIŠTA'!D39+'08-PREFAKTURIRATI ALBANEŽ'!C39</f>
        <v>149048.89000000001</v>
      </c>
      <c r="E39" s="39">
        <f>'01 -OPĆI'!E39+'02- KOMUNALNI'!E39+'03-SMEĆE'!E39+'04-PROMIDŽBA'!D39+'04-GROBLJA'!E39+'05-IGRALIŠTA'!E39+'08-PREFAKTURIRATI ALBANEŽ'!D39</f>
        <v>160000</v>
      </c>
      <c r="F39" s="88">
        <f>'01 -OPĆI'!F39+'02- KOMUNALNI'!F39+'03-SMEĆE'!F39+'04-PROMIDŽBA'!E39+'04-GROBLJA'!F39+'05-IGRALIŠTA'!F39+'08-PREFAKTURIRATI ALBANEŽ'!E39</f>
        <v>112650</v>
      </c>
    </row>
    <row r="40" spans="1:6" ht="30" customHeight="1" x14ac:dyDescent="0.25">
      <c r="A40" s="11"/>
      <c r="B40" s="10" t="s">
        <v>49</v>
      </c>
      <c r="C40" s="39">
        <f>'01 -OPĆI'!C40+'02- KOMUNALNI'!C40+'03-SMEĆE'!C40+'04-GROBLJA'!C40+'05-IGRALIŠTA'!C40</f>
        <v>37100</v>
      </c>
      <c r="D40" s="39">
        <f>'01 -OPĆI'!D40+'02- KOMUNALNI'!D40+'03-SMEĆE'!D40+'04-PROMIDŽBA'!C40+'04-GROBLJA'!D40+'05-IGRALIŠTA'!D40+'08-PREFAKTURIRATI ALBANEŽ'!C40</f>
        <v>23411.599999999999</v>
      </c>
      <c r="E40" s="39">
        <f>'01 -OPĆI'!E40+'02- KOMUNALNI'!E40+'03-SMEĆE'!E40+'04-PROMIDŽBA'!D40+'04-GROBLJA'!E40+'05-IGRALIŠTA'!E40+'08-PREFAKTURIRATI ALBANEŽ'!D40</f>
        <v>30000</v>
      </c>
      <c r="F40" s="88">
        <f>'01 -OPĆI'!F40+'02- KOMUNALNI'!F40+'03-SMEĆE'!F40+'04-PROMIDŽBA'!E40+'04-GROBLJA'!F40+'05-IGRALIŠTA'!F40+'08-PREFAKTURIRATI ALBANEŽ'!E40</f>
        <v>35000</v>
      </c>
    </row>
    <row r="41" spans="1:6" ht="30" customHeight="1" x14ac:dyDescent="0.25">
      <c r="A41" s="11"/>
      <c r="B41" s="10" t="s">
        <v>143</v>
      </c>
      <c r="C41" s="39">
        <f>'01 -OPĆI'!C41+'02- KOMUNALNI'!C41+'03-SMEĆE'!C41+'04-GROBLJA'!C41+'05-IGRALIŠTA'!C41</f>
        <v>0</v>
      </c>
      <c r="D41" s="39">
        <f>'01 -OPĆI'!D41+'02- KOMUNALNI'!D41+'03-SMEĆE'!D41+'04-PROMIDŽBA'!C41+'04-GROBLJA'!D41+'05-IGRALIŠTA'!D41+'08-PREFAKTURIRATI ALBANEŽ'!C41</f>
        <v>2079</v>
      </c>
      <c r="E41" s="39">
        <f>'01 -OPĆI'!E41+'02- KOMUNALNI'!E41+'03-SMEĆE'!E41+'04-PROMIDŽBA'!D41+'04-GROBLJA'!E41+'05-IGRALIŠTA'!E41+'08-PREFAKTURIRATI ALBANEŽ'!D41</f>
        <v>2080</v>
      </c>
      <c r="F41" s="88">
        <f>'01 -OPĆI'!F41+'02- KOMUNALNI'!F41+'03-SMEĆE'!F41+'04-PROMIDŽBA'!E41+'04-GROBLJA'!F41+'05-IGRALIŠTA'!F41+'08-PREFAKTURIRATI ALBANEŽ'!E41</f>
        <v>0</v>
      </c>
    </row>
    <row r="42" spans="1:6" ht="30" customHeight="1" x14ac:dyDescent="0.25">
      <c r="A42" s="11"/>
      <c r="B42" s="10" t="s">
        <v>149</v>
      </c>
      <c r="C42" s="39">
        <f>'01 -OPĆI'!C42+'02- KOMUNALNI'!C42+'03-SMEĆE'!C42+'04-GROBLJA'!C42+'05-IGRALIŠTA'!C42</f>
        <v>20000</v>
      </c>
      <c r="D42" s="39">
        <f>'01 -OPĆI'!D42+'02- KOMUNALNI'!D42+'03-SMEĆE'!D42+'04-PROMIDŽBA'!C42+'04-GROBLJA'!D42+'05-IGRALIŠTA'!D42+'08-PREFAKTURIRATI ALBANEŽ'!C42</f>
        <v>18345.86</v>
      </c>
      <c r="E42" s="39">
        <f>'01 -OPĆI'!E42+'02- KOMUNALNI'!E42+'03-SMEĆE'!E42+'04-PROMIDŽBA'!D42+'04-GROBLJA'!E42+'05-IGRALIŠTA'!E42+'08-PREFAKTURIRATI ALBANEŽ'!D42</f>
        <v>22000</v>
      </c>
      <c r="F42" s="88">
        <f>'01 -OPĆI'!F42+'02- KOMUNALNI'!F42+'03-SMEĆE'!F42+'04-PROMIDŽBA'!E42+'04-GROBLJA'!F42+'05-IGRALIŠTA'!F42+'08-PREFAKTURIRATI ALBANEŽ'!E42</f>
        <v>20000</v>
      </c>
    </row>
    <row r="43" spans="1:6" ht="30" customHeight="1" x14ac:dyDescent="0.25">
      <c r="A43" s="11"/>
      <c r="B43" s="10" t="s">
        <v>50</v>
      </c>
      <c r="C43" s="39">
        <f>'01 -OPĆI'!C43+'02- KOMUNALNI'!C43+'03-SMEĆE'!C43+'04-GROBLJA'!C43+'05-IGRALIŠTA'!C43</f>
        <v>500</v>
      </c>
      <c r="D43" s="39">
        <f>'01 -OPĆI'!D43+'02- KOMUNALNI'!D43+'03-SMEĆE'!D43+'04-PROMIDŽBA'!C43+'04-GROBLJA'!D43+'05-IGRALIŠTA'!D43+'08-PREFAKTURIRATI ALBANEŽ'!C43</f>
        <v>8603.4500000000007</v>
      </c>
      <c r="E43" s="39">
        <f>'01 -OPĆI'!E43+'02- KOMUNALNI'!E43+'03-SMEĆE'!E43+'04-PROMIDŽBA'!D43+'04-GROBLJA'!E43+'05-IGRALIŠTA'!E43+'08-PREFAKTURIRATI ALBANEŽ'!D43</f>
        <v>9550</v>
      </c>
      <c r="F43" s="88">
        <f>'01 -OPĆI'!F43+'02- KOMUNALNI'!F43+'03-SMEĆE'!F43+'04-PROMIDŽBA'!E43+'04-GROBLJA'!F43+'05-IGRALIŠTA'!F43+'08-PREFAKTURIRATI ALBANEŽ'!E43</f>
        <v>500</v>
      </c>
    </row>
    <row r="44" spans="1:6" ht="30" customHeight="1" x14ac:dyDescent="0.25">
      <c r="A44" s="11"/>
      <c r="B44" s="10" t="s">
        <v>51</v>
      </c>
      <c r="C44" s="39">
        <f>'01 -OPĆI'!C44+'02- KOMUNALNI'!C44+'03-SMEĆE'!C44+'04-GROBLJA'!C44+'05-IGRALIŠTA'!C44</f>
        <v>25300</v>
      </c>
      <c r="D44" s="39">
        <f>'01 -OPĆI'!D44+'02- KOMUNALNI'!D44+'03-SMEĆE'!D44+'04-PROMIDŽBA'!C44+'04-GROBLJA'!D44+'05-IGRALIŠTA'!D44+'08-PREFAKTURIRATI ALBANEŽ'!C44</f>
        <v>44003.21</v>
      </c>
      <c r="E44" s="39">
        <f>'01 -OPĆI'!E44+'02- KOMUNALNI'!E44+'03-SMEĆE'!E44+'04-PROMIDŽBA'!D44+'04-GROBLJA'!E44+'05-IGRALIŠTA'!E44+'08-PREFAKTURIRATI ALBANEŽ'!D44</f>
        <v>49300</v>
      </c>
      <c r="F44" s="88">
        <f>'01 -OPĆI'!F44+'02- KOMUNALNI'!F44+'03-SMEĆE'!F44+'04-PROMIDŽBA'!E44+'04-GROBLJA'!F44+'05-IGRALIŠTA'!F44+'08-PREFAKTURIRATI ALBANEŽ'!E44</f>
        <v>25300</v>
      </c>
    </row>
    <row r="45" spans="1:6" ht="30" customHeight="1" x14ac:dyDescent="0.25">
      <c r="A45" s="11"/>
      <c r="B45" s="10" t="s">
        <v>52</v>
      </c>
      <c r="C45" s="39">
        <f>'01 -OPĆI'!C45+'02- KOMUNALNI'!C45+'03-SMEĆE'!C45+'04-GROBLJA'!C45+'05-IGRALIŠTA'!C45</f>
        <v>25000</v>
      </c>
      <c r="D45" s="39">
        <f>'01 -OPĆI'!D45+'02- KOMUNALNI'!D45+'03-SMEĆE'!D45+'04-PROMIDŽBA'!C45+'04-GROBLJA'!D45+'05-IGRALIŠTA'!D45+'08-PREFAKTURIRATI ALBANEŽ'!C45</f>
        <v>21816.230000000003</v>
      </c>
      <c r="E45" s="39">
        <f>'01 -OPĆI'!E45+'02- KOMUNALNI'!E45+'03-SMEĆE'!E45+'04-PROMIDŽBA'!D45+'04-GROBLJA'!E45+'05-IGRALIŠTA'!E45+'08-PREFAKTURIRATI ALBANEŽ'!D45</f>
        <v>25000</v>
      </c>
      <c r="F45" s="88">
        <f>'01 -OPĆI'!F45+'02- KOMUNALNI'!F45+'03-SMEĆE'!F45+'04-PROMIDŽBA'!E45+'04-GROBLJA'!F45+'05-IGRALIŠTA'!F45+'08-PREFAKTURIRATI ALBANEŽ'!E45</f>
        <v>25000</v>
      </c>
    </row>
    <row r="46" spans="1:6" ht="30" customHeight="1" x14ac:dyDescent="0.25">
      <c r="A46" s="11"/>
      <c r="B46" s="10" t="s">
        <v>53</v>
      </c>
      <c r="C46" s="39">
        <f>'01 -OPĆI'!C46+'02- KOMUNALNI'!C46+'03-SMEĆE'!C46+'04-GROBLJA'!C46+'05-IGRALIŠTA'!C46</f>
        <v>0</v>
      </c>
      <c r="D46" s="39">
        <f>'01 -OPĆI'!D46+'02- KOMUNALNI'!D46+'03-SMEĆE'!D46+'04-PROMIDŽBA'!C46+'04-GROBLJA'!D46+'05-IGRALIŠTA'!D46+'08-PREFAKTURIRATI ALBANEŽ'!C46</f>
        <v>0</v>
      </c>
      <c r="E46" s="39">
        <f>'01 -OPĆI'!E46+'02- KOMUNALNI'!E46+'03-SMEĆE'!E46+'04-PROMIDŽBA'!D46+'04-GROBLJA'!E46+'05-IGRALIŠTA'!E46+'08-PREFAKTURIRATI ALBANEŽ'!D46</f>
        <v>0</v>
      </c>
      <c r="F46" s="88">
        <f>'01 -OPĆI'!F46+'02- KOMUNALNI'!F46+'03-SMEĆE'!F46+'04-PROMIDŽBA'!E46+'04-GROBLJA'!F46+'05-IGRALIŠTA'!F46+'08-PREFAKTURIRATI ALBANEŽ'!E46</f>
        <v>0</v>
      </c>
    </row>
    <row r="47" spans="1:6" ht="30" customHeight="1" x14ac:dyDescent="0.25">
      <c r="A47" s="11"/>
      <c r="B47" s="10" t="s">
        <v>54</v>
      </c>
      <c r="C47" s="39">
        <f>'01 -OPĆI'!C47+'02- KOMUNALNI'!C47+'03-SMEĆE'!C47+'04-GROBLJA'!C47+'05-IGRALIŠTA'!C47</f>
        <v>364500</v>
      </c>
      <c r="D47" s="39">
        <f>'01 -OPĆI'!D47+'02- KOMUNALNI'!D47+'03-SMEĆE'!D47+'04-PROMIDŽBA'!C47+'04-GROBLJA'!D47+'05-IGRALIŠTA'!D47+'08-PREFAKTURIRATI ALBANEŽ'!C47</f>
        <v>421626.61</v>
      </c>
      <c r="E47" s="39">
        <f>'01 -OPĆI'!E47+'02- KOMUNALNI'!E47+'03-SMEĆE'!E47+'04-PROMIDŽBA'!D47+'04-GROBLJA'!E47+'05-IGRALIŠTA'!E47+'08-PREFAKTURIRATI ALBANEŽ'!D47</f>
        <v>480000</v>
      </c>
      <c r="F47" s="88">
        <f>'01 -OPĆI'!F47+'02- KOMUNALNI'!F47+'03-SMEĆE'!F47+'04-PROMIDŽBA'!E47+'04-GROBLJA'!F47+'05-IGRALIŠTA'!F47+'08-PREFAKTURIRATI ALBANEŽ'!E47</f>
        <v>364500</v>
      </c>
    </row>
    <row r="48" spans="1:6" s="56" customFormat="1" ht="30" customHeight="1" x14ac:dyDescent="0.25">
      <c r="A48" s="53" t="s">
        <v>7</v>
      </c>
      <c r="B48" s="54" t="s">
        <v>55</v>
      </c>
      <c r="C48" s="55">
        <f>C49+C50+C51+C52+C53+C54+C55+C56+C57+C58+C59+C60+C61+C62+C63+C64+C65+C66+C67+C68+C69+C70+C71+C72+C73+C75+C76+C77+C78+C79+C80+C81+C82+C83+C84+C85+C86+C87+C88+C89+C90+C91+C92+C93+C94+C95+C96+C97+C98+C74</f>
        <v>6434720</v>
      </c>
      <c r="D48" s="55">
        <f>D49+D50+D51+D52+D53+D54+D55+D56+D57+D58+D59+D60+D61+D62+D63+D64+D65+D66+D67+D68+D69+D70+D71+D72+D73+D75+D76+D77+D78+D79+D80+D81+D82+D83+D84+D85+D86+D87+D88+D89+D90+D91+D92+D93+D94+D95+D96+D97+D98+D74</f>
        <v>5485536.5999999996</v>
      </c>
      <c r="E48" s="55">
        <f t="shared" ref="E48" si="2">E49+E50+E51+E52+E53+E54+E55+E56+E57+E58+E59+E60+E61+E62+E63+E64+E65+E66+E67+E68+E69+E70+E71+E72+E73+E75+E76+E77+E78+E79+E80+E81+E82+E83+E84+E85+E86+E87+E88+E89+E90+E91+E92+E93+E94+E95+E96+E97+E98+E74</f>
        <v>6276016</v>
      </c>
      <c r="F48" s="102">
        <f>F49+F50+F51+F52+F53+F54+F55+F56+F57+F58+F59+F60+F61+F62+F63+F64+F65+F66+F67+F68+F69+F70+F71+F72+F73+F75+F76+F77+F78+F79+F80+F81+F82+F83+F84+F85+F86+F87+F88+F89+F90+F91+F92+F93+F94+F95+F96+F97+F98+F74</f>
        <v>6522065</v>
      </c>
    </row>
    <row r="49" spans="1:6" ht="30" customHeight="1" x14ac:dyDescent="0.25">
      <c r="A49" s="11"/>
      <c r="B49" s="10" t="s">
        <v>56</v>
      </c>
      <c r="C49" s="39">
        <f>'01 -OPĆI'!C49+'02- KOMUNALNI'!C49+'03-SMEĆE'!C49+'04-GROBLJA'!C49+'05-IGRALIŠTA'!C49</f>
        <v>89500</v>
      </c>
      <c r="D49" s="39">
        <f>'01 -OPĆI'!D49+'02- KOMUNALNI'!D49+'03-SMEĆE'!D49+'04-PROMIDŽBA'!C49+'04-GROBLJA'!D49+'05-IGRALIŠTA'!D49+'08-PREFAKTURIRATI ALBANEŽ'!C49</f>
        <v>70593.440000000002</v>
      </c>
      <c r="E49" s="39">
        <f>'01 -OPĆI'!E49+'02- KOMUNALNI'!E49+'03-SMEĆE'!E49+'04-PROMIDŽBA'!D49+'04-GROBLJA'!E49+'05-IGRALIŠTA'!E49+'08-PREFAKTURIRATI ALBANEŽ'!D49</f>
        <v>85300</v>
      </c>
      <c r="F49" s="88">
        <f>'01 -OPĆI'!F49+'02- KOMUNALNI'!F49+'03-SMEĆE'!F49+'04-PROMIDŽBA'!E49+'04-GROBLJA'!F49+'05-IGRALIŠTA'!F49+'08-PREFAKTURIRATI ALBANEŽ'!E49</f>
        <v>89485</v>
      </c>
    </row>
    <row r="50" spans="1:6" ht="30" customHeight="1" x14ac:dyDescent="0.25">
      <c r="A50" s="11"/>
      <c r="B50" s="10" t="s">
        <v>57</v>
      </c>
      <c r="C50" s="39">
        <f>'01 -OPĆI'!C50+'02- KOMUNALNI'!C50+'03-SMEĆE'!C50+'04-GROBLJA'!C50+'05-IGRALIŠTA'!C50</f>
        <v>46200</v>
      </c>
      <c r="D50" s="39">
        <f>'01 -OPĆI'!D50+'02- KOMUNALNI'!D50+'03-SMEĆE'!D50+'04-PROMIDŽBA'!C50+'04-GROBLJA'!D50+'05-IGRALIŠTA'!D50+'08-PREFAKTURIRATI ALBANEŽ'!C50</f>
        <v>43944</v>
      </c>
      <c r="E50" s="39">
        <f>'01 -OPĆI'!E50+'02- KOMUNALNI'!E50+'03-SMEĆE'!E50+'04-PROMIDŽBA'!D50+'04-GROBLJA'!E50+'05-IGRALIŠTA'!E50+'08-PREFAKTURIRATI ALBANEŽ'!D50</f>
        <v>46200</v>
      </c>
      <c r="F50" s="88">
        <f>'01 -OPĆI'!F50+'02- KOMUNALNI'!F50+'03-SMEĆE'!F50+'04-PROMIDŽBA'!E50+'04-GROBLJA'!F50+'05-IGRALIŠTA'!F50+'08-PREFAKTURIRATI ALBANEŽ'!E50</f>
        <v>46200</v>
      </c>
    </row>
    <row r="51" spans="1:6" ht="30" customHeight="1" x14ac:dyDescent="0.25">
      <c r="A51" s="11"/>
      <c r="B51" s="10" t="s">
        <v>58</v>
      </c>
      <c r="C51" s="39">
        <f>'01 -OPĆI'!C51+'02- KOMUNALNI'!C51+'03-SMEĆE'!C51+'04-GROBLJA'!C51+'05-IGRALIŠTA'!C51</f>
        <v>63200</v>
      </c>
      <c r="D51" s="39">
        <f>'01 -OPĆI'!D51+'02- KOMUNALNI'!D51+'03-SMEĆE'!D51+'04-PROMIDŽBA'!C51+'04-GROBLJA'!D51+'05-IGRALIŠTA'!D51+'08-PREFAKTURIRATI ALBANEŽ'!C51</f>
        <v>59093.48</v>
      </c>
      <c r="E51" s="39">
        <f>'01 -OPĆI'!E51+'02- KOMUNALNI'!E51+'03-SMEĆE'!E51+'04-PROMIDŽBA'!D51+'04-GROBLJA'!E51+'05-IGRALIŠTA'!E51+'08-PREFAKTURIRATI ALBANEŽ'!D51</f>
        <v>65300</v>
      </c>
      <c r="F51" s="88">
        <f>'01 -OPĆI'!F51+'02- KOMUNALNI'!F51+'03-SMEĆE'!F51+'04-PROMIDŽBA'!E51+'04-GROBLJA'!F51+'05-IGRALIŠTA'!F51+'08-PREFAKTURIRATI ALBANEŽ'!E51</f>
        <v>63200</v>
      </c>
    </row>
    <row r="52" spans="1:6" ht="30" customHeight="1" x14ac:dyDescent="0.25">
      <c r="A52" s="11"/>
      <c r="B52" s="10" t="s">
        <v>59</v>
      </c>
      <c r="C52" s="39">
        <f>'01 -OPĆI'!C52+'02- KOMUNALNI'!C52+'03-SMEĆE'!C52+'04-GROBLJA'!C52+'05-IGRALIŠTA'!C52</f>
        <v>3040</v>
      </c>
      <c r="D52" s="39">
        <f>'01 -OPĆI'!D52+'02- KOMUNALNI'!D52+'03-SMEĆE'!D52+'04-PROMIDŽBA'!C52+'04-GROBLJA'!D52+'05-IGRALIŠTA'!D52+'08-PREFAKTURIRATI ALBANEŽ'!C52</f>
        <v>13473</v>
      </c>
      <c r="E52" s="39">
        <f>'01 -OPĆI'!E52+'02- KOMUNALNI'!E52+'03-SMEĆE'!E52+'04-PROMIDŽBA'!D52+'04-GROBLJA'!E52+'05-IGRALIŠTA'!E52+'08-PREFAKTURIRATI ALBANEŽ'!D52</f>
        <v>14000</v>
      </c>
      <c r="F52" s="88">
        <f>'01 -OPĆI'!F52+'02- KOMUNALNI'!F52+'03-SMEĆE'!F52+'04-PROMIDŽBA'!E52+'04-GROBLJA'!F52+'05-IGRALIŠTA'!F52+'08-PREFAKTURIRATI ALBANEŽ'!E52</f>
        <v>3540</v>
      </c>
    </row>
    <row r="53" spans="1:6" ht="30" customHeight="1" x14ac:dyDescent="0.25">
      <c r="A53" s="11"/>
      <c r="B53" s="10" t="s">
        <v>60</v>
      </c>
      <c r="C53" s="39">
        <f>'01 -OPĆI'!C53+'02- KOMUNALNI'!C53+'03-SMEĆE'!C53+'04-GROBLJA'!C53+'05-IGRALIŠTA'!C53</f>
        <v>48000</v>
      </c>
      <c r="D53" s="39">
        <f>'01 -OPĆI'!D53+'02- KOMUNALNI'!D53+'03-SMEĆE'!D53+'04-PROMIDŽBA'!C53+'04-GROBLJA'!D53+'05-IGRALIŠTA'!D53+'08-PREFAKTURIRATI ALBANEŽ'!C53</f>
        <v>15835</v>
      </c>
      <c r="E53" s="39">
        <f>'01 -OPĆI'!E53+'02- KOMUNALNI'!E53+'03-SMEĆE'!E53+'04-PROMIDŽBA'!D53+'04-GROBLJA'!E53+'05-IGRALIŠTA'!E53+'08-PREFAKTURIRATI ALBANEŽ'!D53</f>
        <v>19000</v>
      </c>
      <c r="F53" s="88">
        <f>'01 -OPĆI'!F53+'02- KOMUNALNI'!F53+'03-SMEĆE'!F53+'04-PROMIDŽBA'!E53+'04-GROBLJA'!F53+'05-IGRALIŠTA'!F53+'08-PREFAKTURIRATI ALBANEŽ'!E53</f>
        <v>42600</v>
      </c>
    </row>
    <row r="54" spans="1:6" ht="30" customHeight="1" x14ac:dyDescent="0.25">
      <c r="A54" s="11"/>
      <c r="B54" s="10" t="s">
        <v>61</v>
      </c>
      <c r="C54" s="39">
        <f>'01 -OPĆI'!C54+'02- KOMUNALNI'!C54+'03-SMEĆE'!C54+'04-GROBLJA'!C54+'05-IGRALIŠTA'!C54</f>
        <v>6140</v>
      </c>
      <c r="D54" s="39">
        <f>'01 -OPĆI'!D54+'02- KOMUNALNI'!D54+'03-SMEĆE'!D54+'04-PROMIDŽBA'!C54+'04-GROBLJA'!D54+'05-IGRALIŠTA'!D54+'08-PREFAKTURIRATI ALBANEŽ'!C54</f>
        <v>15153.85</v>
      </c>
      <c r="E54" s="39">
        <f>'01 -OPĆI'!E54+'02- KOMUNALNI'!E54+'03-SMEĆE'!E54+'04-PROMIDŽBA'!D54+'04-GROBLJA'!E54+'05-IGRALIŠTA'!E54+'08-PREFAKTURIRATI ALBANEŽ'!D54</f>
        <v>17750</v>
      </c>
      <c r="F54" s="88">
        <f>'01 -OPĆI'!F54+'02- KOMUNALNI'!F54+'03-SMEĆE'!F54+'04-PROMIDŽBA'!E54+'04-GROBLJA'!F54+'05-IGRALIŠTA'!F54+'08-PREFAKTURIRATI ALBANEŽ'!E54</f>
        <v>6140</v>
      </c>
    </row>
    <row r="55" spans="1:6" ht="30" customHeight="1" x14ac:dyDescent="0.25">
      <c r="A55" s="11"/>
      <c r="B55" s="22" t="s">
        <v>62</v>
      </c>
      <c r="C55" s="39">
        <f>'01 -OPĆI'!C55+'02- KOMUNALNI'!C55+'03-SMEĆE'!C55+'04-GROBLJA'!C55+'05-IGRALIŠTA'!C55</f>
        <v>675300</v>
      </c>
      <c r="D55" s="39">
        <f>'01 -OPĆI'!D55+'02- KOMUNALNI'!D55+'03-SMEĆE'!D55+'04-PROMIDŽBA'!C55+'04-GROBLJA'!D55+'05-IGRALIŠTA'!D55+'08-PREFAKTURIRATI ALBANEŽ'!C55</f>
        <v>289064.76</v>
      </c>
      <c r="E55" s="39">
        <f>'01 -OPĆI'!E55+'02- KOMUNALNI'!E55+'03-SMEĆE'!E55+'04-PROMIDŽBA'!D55+'04-GROBLJA'!E55+'05-IGRALIŠTA'!E55+'08-PREFAKTURIRATI ALBANEŽ'!D55</f>
        <v>346000</v>
      </c>
      <c r="F55" s="88">
        <f>'01 -OPĆI'!F55+'02- KOMUNALNI'!F55+'03-SMEĆE'!F55+'04-PROMIDŽBA'!E55+'04-GROBLJA'!F55+'05-IGRALIŠTA'!F55+'08-PREFAKTURIRATI ALBANEŽ'!E55</f>
        <v>673920</v>
      </c>
    </row>
    <row r="56" spans="1:6" ht="30" customHeight="1" x14ac:dyDescent="0.25">
      <c r="A56" s="11"/>
      <c r="B56" s="22" t="s">
        <v>63</v>
      </c>
      <c r="C56" s="39">
        <f>'01 -OPĆI'!C56+'02- KOMUNALNI'!C56+'03-SMEĆE'!C56+'04-GROBLJA'!C56+'05-IGRALIŠTA'!C56</f>
        <v>31680</v>
      </c>
      <c r="D56" s="39">
        <f>'01 -OPĆI'!D56+'02- KOMUNALNI'!D56+'03-SMEĆE'!D56+'04-PROMIDŽBA'!C56+'04-GROBLJA'!D56+'05-IGRALIŠTA'!D56+'08-PREFAKTURIRATI ALBANEŽ'!C56</f>
        <v>30900</v>
      </c>
      <c r="E56" s="39">
        <f>'01 -OPĆI'!E56+'02- KOMUNALNI'!E56+'03-SMEĆE'!E56+'04-PROMIDŽBA'!D56+'04-GROBLJA'!E56+'05-IGRALIŠTA'!E56+'08-PREFAKTURIRATI ALBANEŽ'!D56</f>
        <v>37500</v>
      </c>
      <c r="F56" s="88">
        <f>'01 -OPĆI'!F56+'02- KOMUNALNI'!F56+'03-SMEĆE'!F56+'04-PROMIDŽBA'!E56+'04-GROBLJA'!F56+'05-IGRALIŠTA'!F56+'08-PREFAKTURIRATI ALBANEŽ'!E56</f>
        <v>31680</v>
      </c>
    </row>
    <row r="57" spans="1:6" ht="30" customHeight="1" x14ac:dyDescent="0.25">
      <c r="A57" s="11"/>
      <c r="B57" s="10" t="s">
        <v>64</v>
      </c>
      <c r="C57" s="39">
        <f>'01 -OPĆI'!C57+'02- KOMUNALNI'!C57+'03-SMEĆE'!C57+'04-GROBLJA'!C57+'05-IGRALIŠTA'!C57</f>
        <v>46735</v>
      </c>
      <c r="D57" s="39">
        <f>'01 -OPĆI'!D57+'02- KOMUNALNI'!D57+'03-SMEĆE'!D57+'04-PROMIDŽBA'!C57+'04-GROBLJA'!D57+'05-IGRALIŠTA'!D57+'08-PREFAKTURIRATI ALBANEŽ'!C57</f>
        <v>39147</v>
      </c>
      <c r="E57" s="39">
        <f>'01 -OPĆI'!E57+'02- KOMUNALNI'!E57+'03-SMEĆE'!E57+'04-PROMIDŽBA'!D57+'04-GROBLJA'!E57+'05-IGRALIŠTA'!E57+'08-PREFAKTURIRATI ALBANEŽ'!D57</f>
        <v>47000</v>
      </c>
      <c r="F57" s="88">
        <f>'01 -OPĆI'!F57+'02- KOMUNALNI'!F57+'03-SMEĆE'!F57+'04-PROMIDŽBA'!E57+'04-GROBLJA'!F57+'05-IGRALIŠTA'!F57+'08-PREFAKTURIRATI ALBANEŽ'!E57</f>
        <v>46735</v>
      </c>
    </row>
    <row r="58" spans="1:6" ht="30" customHeight="1" x14ac:dyDescent="0.25">
      <c r="A58" s="11"/>
      <c r="B58" s="10" t="s">
        <v>65</v>
      </c>
      <c r="C58" s="39">
        <f>'01 -OPĆI'!C58+'02- KOMUNALNI'!C58+'03-SMEĆE'!C58+'04-GROBLJA'!C58+'05-IGRALIŠTA'!C58</f>
        <v>16000</v>
      </c>
      <c r="D58" s="39">
        <f>'01 -OPĆI'!D58+'02- KOMUNALNI'!D58+'03-SMEĆE'!D58+'04-PROMIDŽBA'!C58+'04-GROBLJA'!D58+'05-IGRALIŠTA'!D58+'08-PREFAKTURIRATI ALBANEŽ'!C58</f>
        <v>11239.109999999999</v>
      </c>
      <c r="E58" s="39">
        <f>'01 -OPĆI'!E58+'02- KOMUNALNI'!E58+'03-SMEĆE'!E58+'04-PROMIDŽBA'!D58+'04-GROBLJA'!E58+'05-IGRALIŠTA'!E58+'08-PREFAKTURIRATI ALBANEŽ'!D58</f>
        <v>15000</v>
      </c>
      <c r="F58" s="88">
        <f>'01 -OPĆI'!F58+'02- KOMUNALNI'!F58+'03-SMEĆE'!F58+'04-PROMIDŽBA'!E58+'04-GROBLJA'!F58+'05-IGRALIŠTA'!F58+'08-PREFAKTURIRATI ALBANEŽ'!E58</f>
        <v>16000</v>
      </c>
    </row>
    <row r="59" spans="1:6" ht="30" customHeight="1" x14ac:dyDescent="0.25">
      <c r="A59" s="11"/>
      <c r="B59" s="10" t="s">
        <v>66</v>
      </c>
      <c r="C59" s="39">
        <f>'01 -OPĆI'!C59+'02- KOMUNALNI'!C59+'03-SMEĆE'!C59+'04-GROBLJA'!C59+'05-IGRALIŠTA'!C59</f>
        <v>0</v>
      </c>
      <c r="D59" s="39">
        <f>'01 -OPĆI'!D59+'02- KOMUNALNI'!D59+'03-SMEĆE'!D59+'04-PROMIDŽBA'!C59+'04-GROBLJA'!D59+'05-IGRALIŠTA'!D59+'08-PREFAKTURIRATI ALBANEŽ'!C59</f>
        <v>0</v>
      </c>
      <c r="E59" s="39">
        <f>'01 -OPĆI'!E59+'02- KOMUNALNI'!E59+'03-SMEĆE'!E59+'04-PROMIDŽBA'!D59+'04-GROBLJA'!E59+'05-IGRALIŠTA'!E59+'08-PREFAKTURIRATI ALBANEŽ'!D59</f>
        <v>0</v>
      </c>
      <c r="F59" s="88">
        <f>'01 -OPĆI'!F59+'02- KOMUNALNI'!F59+'03-SMEĆE'!F59+'04-PROMIDŽBA'!E59+'04-GROBLJA'!F59+'05-IGRALIŠTA'!F59+'08-PREFAKTURIRATI ALBANEŽ'!E59</f>
        <v>0</v>
      </c>
    </row>
    <row r="60" spans="1:6" ht="30" customHeight="1" x14ac:dyDescent="0.25">
      <c r="A60" s="11"/>
      <c r="B60" s="10" t="s">
        <v>67</v>
      </c>
      <c r="C60" s="39">
        <f>'01 -OPĆI'!C60+'02- KOMUNALNI'!C60+'03-SMEĆE'!C60+'04-GROBLJA'!C60+'05-IGRALIŠTA'!C60</f>
        <v>19700</v>
      </c>
      <c r="D60" s="39">
        <f>'01 -OPĆI'!D60+'02- KOMUNALNI'!D60+'03-SMEĆE'!D60+'04-PROMIDŽBA'!C60+'04-GROBLJA'!D60+'05-IGRALIŠTA'!D60+'08-PREFAKTURIRATI ALBANEŽ'!C60</f>
        <v>11550</v>
      </c>
      <c r="E60" s="39">
        <f>'01 -OPĆI'!E60+'02- KOMUNALNI'!E60+'03-SMEĆE'!E60+'04-PROMIDŽBA'!D60+'04-GROBLJA'!E60+'05-IGRALIŠTA'!E60+'08-PREFAKTURIRATI ALBANEŽ'!D60</f>
        <v>13800</v>
      </c>
      <c r="F60" s="88">
        <f>'01 -OPĆI'!F60+'02- KOMUNALNI'!F60+'03-SMEĆE'!F60+'04-PROMIDŽBA'!E60+'04-GROBLJA'!F60+'05-IGRALIŠTA'!F60+'08-PREFAKTURIRATI ALBANEŽ'!E60</f>
        <v>19700</v>
      </c>
    </row>
    <row r="61" spans="1:6" ht="30" customHeight="1" x14ac:dyDescent="0.25">
      <c r="A61" s="11"/>
      <c r="B61" s="10" t="s">
        <v>68</v>
      </c>
      <c r="C61" s="39">
        <f>'01 -OPĆI'!C61+'02- KOMUNALNI'!C61+'03-SMEĆE'!C61+'04-GROBLJA'!C61+'05-IGRALIŠTA'!C61</f>
        <v>8400</v>
      </c>
      <c r="D61" s="39">
        <f>'01 -OPĆI'!D61+'02- KOMUNALNI'!D61+'03-SMEĆE'!D61+'04-PROMIDŽBA'!C61+'04-GROBLJA'!D61+'05-IGRALIŠTA'!D61+'08-PREFAKTURIRATI ALBANEŽ'!C61</f>
        <v>10630</v>
      </c>
      <c r="E61" s="39">
        <f>'01 -OPĆI'!E61+'02- KOMUNALNI'!E61+'03-SMEĆE'!E61+'04-PROMIDŽBA'!D61+'04-GROBLJA'!E61+'05-IGRALIŠTA'!E61+'08-PREFAKTURIRATI ALBANEŽ'!D61</f>
        <v>13000</v>
      </c>
      <c r="F61" s="88">
        <f>'01 -OPĆI'!F61+'02- KOMUNALNI'!F61+'03-SMEĆE'!F61+'04-PROMIDŽBA'!E61+'04-GROBLJA'!F61+'05-IGRALIŠTA'!F61+'08-PREFAKTURIRATI ALBANEŽ'!E61</f>
        <v>8400</v>
      </c>
    </row>
    <row r="62" spans="1:6" ht="30" customHeight="1" x14ac:dyDescent="0.25">
      <c r="A62" s="11"/>
      <c r="B62" s="10" t="s">
        <v>69</v>
      </c>
      <c r="C62" s="39">
        <f>'01 -OPĆI'!C62+'02- KOMUNALNI'!C62+'03-SMEĆE'!C62+'04-GROBLJA'!C62+'05-IGRALIŠTA'!C62</f>
        <v>3000</v>
      </c>
      <c r="D62" s="39">
        <f>'01 -OPĆI'!D62+'02- KOMUNALNI'!D62+'03-SMEĆE'!D62+'04-PROMIDŽBA'!C62+'04-GROBLJA'!D62+'05-IGRALIŠTA'!D62+'08-PREFAKTURIRATI ALBANEŽ'!C62</f>
        <v>2696.21</v>
      </c>
      <c r="E62" s="39">
        <f>'01 -OPĆI'!E62+'02- KOMUNALNI'!E62+'03-SMEĆE'!E62+'04-PROMIDŽBA'!D62+'04-GROBLJA'!E62+'05-IGRALIŠTA'!E62+'08-PREFAKTURIRATI ALBANEŽ'!D62</f>
        <v>3200</v>
      </c>
      <c r="F62" s="88">
        <f>'01 -OPĆI'!F62+'02- KOMUNALNI'!F62+'03-SMEĆE'!F62+'04-PROMIDŽBA'!E62+'04-GROBLJA'!F62+'05-IGRALIŠTA'!F62+'08-PREFAKTURIRATI ALBANEŽ'!E62</f>
        <v>3000</v>
      </c>
    </row>
    <row r="63" spans="1:6" ht="30" customHeight="1" x14ac:dyDescent="0.25">
      <c r="A63" s="11"/>
      <c r="B63" s="10" t="s">
        <v>70</v>
      </c>
      <c r="C63" s="39">
        <f>'01 -OPĆI'!C63+'02- KOMUNALNI'!C63+'03-SMEĆE'!C63+'04-GROBLJA'!C63+'05-IGRALIŠTA'!C63</f>
        <v>5000</v>
      </c>
      <c r="D63" s="39">
        <f>'01 -OPĆI'!D63+'02- KOMUNALNI'!D63+'03-SMEĆE'!D63+'04-PROMIDŽBA'!C63+'04-GROBLJA'!D63+'05-IGRALIŠTA'!D63+'08-PREFAKTURIRATI ALBANEŽ'!C63</f>
        <v>6096.32</v>
      </c>
      <c r="E63" s="39">
        <f>'01 -OPĆI'!E63+'02- KOMUNALNI'!E63+'03-SMEĆE'!E63+'04-PROMIDŽBA'!D63+'04-GROBLJA'!E63+'05-IGRALIŠTA'!E63+'08-PREFAKTURIRATI ALBANEŽ'!D63</f>
        <v>6100</v>
      </c>
      <c r="F63" s="88">
        <f>'01 -OPĆI'!F63+'02- KOMUNALNI'!F63+'03-SMEĆE'!F63+'04-PROMIDŽBA'!E63+'04-GROBLJA'!F63+'05-IGRALIŠTA'!F63+'08-PREFAKTURIRATI ALBANEŽ'!E63</f>
        <v>5000</v>
      </c>
    </row>
    <row r="64" spans="1:6" ht="30" customHeight="1" x14ac:dyDescent="0.25">
      <c r="A64" s="11"/>
      <c r="B64" s="10" t="s">
        <v>71</v>
      </c>
      <c r="C64" s="39">
        <f>'01 -OPĆI'!C64+'02- KOMUNALNI'!C64+'03-SMEĆE'!C64+'04-GROBLJA'!C64+'05-IGRALIŠTA'!C64</f>
        <v>0</v>
      </c>
      <c r="D64" s="39">
        <f>'01 -OPĆI'!D64+'02- KOMUNALNI'!D64+'03-SMEĆE'!D64+'04-PROMIDŽBA'!C64+'04-GROBLJA'!D64+'05-IGRALIŠTA'!D64+'08-PREFAKTURIRATI ALBANEŽ'!C64</f>
        <v>0</v>
      </c>
      <c r="E64" s="39">
        <f>'01 -OPĆI'!E64+'02- KOMUNALNI'!E64+'03-SMEĆE'!E64+'04-PROMIDŽBA'!D64+'04-GROBLJA'!E64+'05-IGRALIŠTA'!E64+'08-PREFAKTURIRATI ALBANEŽ'!D64</f>
        <v>0</v>
      </c>
      <c r="F64" s="88">
        <f>'01 -OPĆI'!F64+'02- KOMUNALNI'!F64+'03-SMEĆE'!F64+'04-PROMIDŽBA'!E64+'04-GROBLJA'!F64+'05-IGRALIŠTA'!F64+'08-PREFAKTURIRATI ALBANEŽ'!E64</f>
        <v>0</v>
      </c>
    </row>
    <row r="65" spans="1:6" ht="30" customHeight="1" x14ac:dyDescent="0.25">
      <c r="A65" s="11"/>
      <c r="B65" s="10" t="s">
        <v>72</v>
      </c>
      <c r="C65" s="39">
        <f>'01 -OPĆI'!C65+'02- KOMUNALNI'!C65+'03-SMEĆE'!C65+'04-GROBLJA'!C65+'05-IGRALIŠTA'!C65</f>
        <v>66500</v>
      </c>
      <c r="D65" s="39">
        <f>'01 -OPĆI'!D65+'02- KOMUNALNI'!D65+'03-SMEĆE'!D65+'04-PROMIDŽBA'!C65+'04-GROBLJA'!D65+'05-IGRALIŠTA'!D65+'08-PREFAKTURIRATI ALBANEŽ'!C65</f>
        <v>65103.020000000004</v>
      </c>
      <c r="E65" s="39">
        <f>'01 -OPĆI'!E65+'02- KOMUNALNI'!E65+'03-SMEĆE'!E65+'04-PROMIDŽBA'!D65+'04-GROBLJA'!E65+'05-IGRALIŠTA'!E65+'08-PREFAKTURIRATI ALBANEŽ'!D65</f>
        <v>66500</v>
      </c>
      <c r="F65" s="88">
        <f>'01 -OPĆI'!F65+'02- KOMUNALNI'!F65+'03-SMEĆE'!F65+'04-PROMIDŽBA'!E65+'04-GROBLJA'!F65+'05-IGRALIŠTA'!F65+'08-PREFAKTURIRATI ALBANEŽ'!E65</f>
        <v>60200</v>
      </c>
    </row>
    <row r="66" spans="1:6" ht="30" customHeight="1" x14ac:dyDescent="0.25">
      <c r="A66" s="11"/>
      <c r="B66" s="10" t="s">
        <v>73</v>
      </c>
      <c r="C66" s="39">
        <f>'01 -OPĆI'!C66+'02- KOMUNALNI'!C66+'03-SMEĆE'!C66+'04-GROBLJA'!C66+'05-IGRALIŠTA'!C66</f>
        <v>1615</v>
      </c>
      <c r="D66" s="39">
        <f>'01 -OPĆI'!D66+'02- KOMUNALNI'!D66+'03-SMEĆE'!D66+'04-PROMIDŽBA'!C66+'04-GROBLJA'!D66+'05-IGRALIŠTA'!D66+'08-PREFAKTURIRATI ALBANEŽ'!C66</f>
        <v>2232.54</v>
      </c>
      <c r="E66" s="39">
        <f>'01 -OPĆI'!E66+'02- KOMUNALNI'!E66+'03-SMEĆE'!E66+'04-PROMIDŽBA'!D66+'04-GROBLJA'!E66+'05-IGRALIŠTA'!E66+'08-PREFAKTURIRATI ALBANEŽ'!D66</f>
        <v>2400</v>
      </c>
      <c r="F66" s="88">
        <f>'01 -OPĆI'!F66+'02- KOMUNALNI'!F66+'03-SMEĆE'!F66+'04-PROMIDŽBA'!E66+'04-GROBLJA'!F66+'05-IGRALIŠTA'!F66+'08-PREFAKTURIRATI ALBANEŽ'!E66</f>
        <v>1615</v>
      </c>
    </row>
    <row r="67" spans="1:6" ht="30" customHeight="1" x14ac:dyDescent="0.25">
      <c r="A67" s="11"/>
      <c r="B67" s="10" t="s">
        <v>74</v>
      </c>
      <c r="C67" s="39">
        <f>'01 -OPĆI'!C67+'02- KOMUNALNI'!C67+'03-SMEĆE'!C67+'04-GROBLJA'!C67+'05-IGRALIŠTA'!C67</f>
        <v>0</v>
      </c>
      <c r="D67" s="39">
        <f>'01 -OPĆI'!D67+'02- KOMUNALNI'!D67+'03-SMEĆE'!D67+'04-PROMIDŽBA'!C67+'04-GROBLJA'!D67+'05-IGRALIŠTA'!D67+'08-PREFAKTURIRATI ALBANEŽ'!C67</f>
        <v>0</v>
      </c>
      <c r="E67" s="39">
        <f>'01 -OPĆI'!E67+'02- KOMUNALNI'!E67+'03-SMEĆE'!E67+'04-PROMIDŽBA'!D67+'04-GROBLJA'!E67+'05-IGRALIŠTA'!E67+'08-PREFAKTURIRATI ALBANEŽ'!D67</f>
        <v>0</v>
      </c>
      <c r="F67" s="88">
        <f>'01 -OPĆI'!F67+'02- KOMUNALNI'!F67+'03-SMEĆE'!F67+'04-PROMIDŽBA'!E67+'04-GROBLJA'!F67+'05-IGRALIŠTA'!F67+'08-PREFAKTURIRATI ALBANEŽ'!E67</f>
        <v>0</v>
      </c>
    </row>
    <row r="68" spans="1:6" ht="30" customHeight="1" x14ac:dyDescent="0.25">
      <c r="A68" s="11"/>
      <c r="B68" s="10" t="s">
        <v>75</v>
      </c>
      <c r="C68" s="39">
        <f>'01 -OPĆI'!C68+'02- KOMUNALNI'!C68+'03-SMEĆE'!C68+'04-GROBLJA'!C68+'05-IGRALIŠTA'!C68</f>
        <v>22770</v>
      </c>
      <c r="D68" s="39">
        <f>'01 -OPĆI'!D68+'02- KOMUNALNI'!D68+'03-SMEĆE'!D68+'04-PROMIDŽBA'!C68+'04-GROBLJA'!D68+'05-IGRALIŠTA'!D68+'08-PREFAKTURIRATI ALBANEŽ'!C68</f>
        <v>11253.9</v>
      </c>
      <c r="E68" s="39">
        <f>'01 -OPĆI'!E68+'02- KOMUNALNI'!E68+'03-SMEĆE'!E68+'04-PROMIDŽBA'!D68+'04-GROBLJA'!E68+'05-IGRALIŠTA'!E68+'08-PREFAKTURIRATI ALBANEŽ'!D68</f>
        <v>13500</v>
      </c>
      <c r="F68" s="88">
        <f>'01 -OPĆI'!F68+'02- KOMUNALNI'!F68+'03-SMEĆE'!F68+'04-PROMIDŽBA'!E68+'04-GROBLJA'!F68+'05-IGRALIŠTA'!F68+'08-PREFAKTURIRATI ALBANEŽ'!E68</f>
        <v>22770</v>
      </c>
    </row>
    <row r="69" spans="1:6" ht="30" customHeight="1" x14ac:dyDescent="0.25">
      <c r="A69" s="11"/>
      <c r="B69" s="10" t="s">
        <v>76</v>
      </c>
      <c r="C69" s="39">
        <f>'01 -OPĆI'!C69+'02- KOMUNALNI'!C69+'03-SMEĆE'!C69+'04-GROBLJA'!C69+'05-IGRALIŠTA'!C69</f>
        <v>0</v>
      </c>
      <c r="D69" s="39">
        <f>'01 -OPĆI'!D69+'02- KOMUNALNI'!D69+'03-SMEĆE'!D69+'04-PROMIDŽBA'!C69+'04-GROBLJA'!D69+'05-IGRALIŠTA'!D69+'08-PREFAKTURIRATI ALBANEŽ'!C69</f>
        <v>0</v>
      </c>
      <c r="E69" s="39">
        <f>'01 -OPĆI'!E69+'02- KOMUNALNI'!E69+'03-SMEĆE'!E69+'04-PROMIDŽBA'!D69+'04-GROBLJA'!E69+'05-IGRALIŠTA'!E69+'08-PREFAKTURIRATI ALBANEŽ'!D69</f>
        <v>0</v>
      </c>
      <c r="F69" s="88">
        <f>'01 -OPĆI'!F69+'02- KOMUNALNI'!F69+'03-SMEĆE'!F69+'04-PROMIDŽBA'!E69+'04-GROBLJA'!F69+'05-IGRALIŠTA'!F69+'08-PREFAKTURIRATI ALBANEŽ'!E69</f>
        <v>0</v>
      </c>
    </row>
    <row r="70" spans="1:6" ht="30" customHeight="1" x14ac:dyDescent="0.25">
      <c r="A70" s="11"/>
      <c r="B70" s="10" t="s">
        <v>77</v>
      </c>
      <c r="C70" s="39">
        <f>'01 -OPĆI'!C70+'02- KOMUNALNI'!C70+'03-SMEĆE'!C70+'04-GROBLJA'!C70+'05-IGRALIŠTA'!C70</f>
        <v>10130</v>
      </c>
      <c r="D70" s="39">
        <f>'01 -OPĆI'!D70+'02- KOMUNALNI'!D70+'03-SMEĆE'!D70+'04-PROMIDŽBA'!C70+'04-GROBLJA'!D70+'05-IGRALIŠTA'!D70+'08-PREFAKTURIRATI ALBANEŽ'!C70</f>
        <v>0</v>
      </c>
      <c r="E70" s="39">
        <f>'01 -OPĆI'!E70+'02- KOMUNALNI'!E70+'03-SMEĆE'!E70+'04-PROMIDŽBA'!D70+'04-GROBLJA'!E70+'05-IGRALIŠTA'!E70+'08-PREFAKTURIRATI ALBANEŽ'!D70</f>
        <v>0</v>
      </c>
      <c r="F70" s="88">
        <f>'01 -OPĆI'!F70+'02- KOMUNALNI'!F70+'03-SMEĆE'!F70+'04-PROMIDŽBA'!E70+'04-GROBLJA'!F70+'05-IGRALIŠTA'!F70+'08-PREFAKTURIRATI ALBANEŽ'!E70</f>
        <v>10130</v>
      </c>
    </row>
    <row r="71" spans="1:6" ht="30" customHeight="1" x14ac:dyDescent="0.25">
      <c r="A71" s="11"/>
      <c r="B71" s="10" t="s">
        <v>78</v>
      </c>
      <c r="C71" s="39">
        <f>'01 -OPĆI'!C71+'02- KOMUNALNI'!C71+'03-SMEĆE'!C71+'04-GROBLJA'!C71+'05-IGRALIŠTA'!C71</f>
        <v>37845</v>
      </c>
      <c r="D71" s="39">
        <f>'01 -OPĆI'!D71+'02- KOMUNALNI'!D71+'03-SMEĆE'!D71+'04-PROMIDŽBA'!C71+'04-GROBLJA'!D71+'05-IGRALIŠTA'!D71+'08-PREFAKTURIRATI ALBANEŽ'!C71</f>
        <v>45476.3</v>
      </c>
      <c r="E71" s="39">
        <f>'01 -OPĆI'!E71+'02- KOMUNALNI'!E71+'03-SMEĆE'!E71+'04-PROMIDŽBA'!D71+'04-GROBLJA'!E71+'05-IGRALIŠTA'!E71+'08-PREFAKTURIRATI ALBANEŽ'!D71</f>
        <v>48260</v>
      </c>
      <c r="F71" s="88">
        <f>'01 -OPĆI'!F71+'02- KOMUNALNI'!F71+'03-SMEĆE'!F71+'04-PROMIDŽBA'!E71+'04-GROBLJA'!F71+'05-IGRALIŠTA'!F71+'08-PREFAKTURIRATI ALBANEŽ'!E71</f>
        <v>37845</v>
      </c>
    </row>
    <row r="72" spans="1:6" ht="30" customHeight="1" x14ac:dyDescent="0.25">
      <c r="A72" s="11"/>
      <c r="B72" s="10" t="s">
        <v>79</v>
      </c>
      <c r="C72" s="39">
        <f>'01 -OPĆI'!C72+'02- KOMUNALNI'!C72+'03-SMEĆE'!C72+'04-GROBLJA'!C72+'05-IGRALIŠTA'!C72</f>
        <v>11670</v>
      </c>
      <c r="D72" s="39">
        <f>'01 -OPĆI'!D72+'02- KOMUNALNI'!D72+'03-SMEĆE'!D72+'04-PROMIDŽBA'!C72+'04-GROBLJA'!D72+'05-IGRALIŠTA'!D72+'08-PREFAKTURIRATI ALBANEŽ'!C72</f>
        <v>10300</v>
      </c>
      <c r="E72" s="39">
        <f>'01 -OPĆI'!E72+'02- KOMUNALNI'!E72+'03-SMEĆE'!E72+'04-PROMIDŽBA'!D72+'04-GROBLJA'!E72+'05-IGRALIŠTA'!E72+'08-PREFAKTURIRATI ALBANEŽ'!D72</f>
        <v>12000</v>
      </c>
      <c r="F72" s="88">
        <f>'01 -OPĆI'!F72+'02- KOMUNALNI'!F72+'03-SMEĆE'!F72+'04-PROMIDŽBA'!E72+'04-GROBLJA'!F72+'05-IGRALIŠTA'!F72+'08-PREFAKTURIRATI ALBANEŽ'!E72</f>
        <v>11670</v>
      </c>
    </row>
    <row r="73" spans="1:6" ht="30" customHeight="1" x14ac:dyDescent="0.25">
      <c r="A73" s="11"/>
      <c r="B73" s="10" t="s">
        <v>80</v>
      </c>
      <c r="C73" s="39">
        <f>'01 -OPĆI'!C73+'02- KOMUNALNI'!C73+'03-SMEĆE'!C73+'04-GROBLJA'!C73+'05-IGRALIŠTA'!C73</f>
        <v>0</v>
      </c>
      <c r="D73" s="39">
        <f>'01 -OPĆI'!D73+'02- KOMUNALNI'!D73+'03-SMEĆE'!D73+'04-PROMIDŽBA'!C73+'04-GROBLJA'!D73+'05-IGRALIŠTA'!D73+'08-PREFAKTURIRATI ALBANEŽ'!C73</f>
        <v>0</v>
      </c>
      <c r="E73" s="39">
        <f>'01 -OPĆI'!E73+'02- KOMUNALNI'!E73+'03-SMEĆE'!E73+'04-PROMIDŽBA'!D73+'04-GROBLJA'!E73+'05-IGRALIŠTA'!E73+'08-PREFAKTURIRATI ALBANEŽ'!D73</f>
        <v>0</v>
      </c>
      <c r="F73" s="88">
        <f>'01 -OPĆI'!F73+'02- KOMUNALNI'!F73+'03-SMEĆE'!F73+'04-PROMIDŽBA'!E73+'04-GROBLJA'!F73+'05-IGRALIŠTA'!F73+'08-PREFAKTURIRATI ALBANEŽ'!E73</f>
        <v>0</v>
      </c>
    </row>
    <row r="74" spans="1:6" ht="30" customHeight="1" x14ac:dyDescent="0.25">
      <c r="A74" s="11"/>
      <c r="B74" s="10" t="s">
        <v>81</v>
      </c>
      <c r="C74" s="39">
        <f>'01 -OPĆI'!C74+'02- KOMUNALNI'!C74+'03-SMEĆE'!C74+'04-GROBLJA'!C74+'05-IGRALIŠTA'!C74</f>
        <v>0</v>
      </c>
      <c r="D74" s="39">
        <f>'01 -OPĆI'!D74+'02- KOMUNALNI'!D74+'03-SMEĆE'!D74+'04-PROMIDŽBA'!C74+'04-GROBLJA'!D74+'05-IGRALIŠTA'!D74+'08-PREFAKTURIRATI ALBANEŽ'!C74</f>
        <v>0</v>
      </c>
      <c r="E74" s="39">
        <f>'01 -OPĆI'!E74+'02- KOMUNALNI'!E74+'03-SMEĆE'!E74+'04-PROMIDŽBA'!D74+'04-GROBLJA'!E74+'05-IGRALIŠTA'!E74+'08-PREFAKTURIRATI ALBANEŽ'!D74</f>
        <v>0</v>
      </c>
      <c r="F74" s="88">
        <f>'01 -OPĆI'!F74+'02- KOMUNALNI'!F74+'03-SMEĆE'!F74+'04-PROMIDŽBA'!E74+'04-GROBLJA'!F74+'05-IGRALIŠTA'!F74+'08-PREFAKTURIRATI ALBANEŽ'!E74</f>
        <v>0</v>
      </c>
    </row>
    <row r="75" spans="1:6" ht="30" customHeight="1" x14ac:dyDescent="0.25">
      <c r="A75" s="11"/>
      <c r="B75" s="10" t="s">
        <v>82</v>
      </c>
      <c r="C75" s="39">
        <f>'01 -OPĆI'!C75+'02- KOMUNALNI'!C75+'03-SMEĆE'!C75+'04-GROBLJA'!C75+'05-IGRALIŠTA'!C75</f>
        <v>102820</v>
      </c>
      <c r="D75" s="39">
        <f>'01 -OPĆI'!D75+'02- KOMUNALNI'!D75+'03-SMEĆE'!D75+'04-PROMIDŽBA'!C75+'04-GROBLJA'!D75+'05-IGRALIŠTA'!D75+'08-PREFAKTURIRATI ALBANEŽ'!C75</f>
        <v>123092.73</v>
      </c>
      <c r="E75" s="39">
        <f>'01 -OPĆI'!E75+'02- KOMUNALNI'!E75+'03-SMEĆE'!E75+'04-PROMIDŽBA'!D75+'04-GROBLJA'!E75+'05-IGRALIŠTA'!E75+'08-PREFAKTURIRATI ALBANEŽ'!D75</f>
        <v>142300</v>
      </c>
      <c r="F75" s="88">
        <f>'01 -OPĆI'!F75+'02- KOMUNALNI'!F75+'03-SMEĆE'!F75+'04-PROMIDŽBA'!E75+'04-GROBLJA'!F75+'05-IGRALIŠTA'!F75+'08-PREFAKTURIRATI ALBANEŽ'!E75</f>
        <v>98760</v>
      </c>
    </row>
    <row r="76" spans="1:6" ht="30" customHeight="1" x14ac:dyDescent="0.25">
      <c r="A76" s="11"/>
      <c r="B76" s="10" t="s">
        <v>83</v>
      </c>
      <c r="C76" s="39">
        <f>'01 -OPĆI'!C76+'02- KOMUNALNI'!C76+'03-SMEĆE'!C76+'04-GROBLJA'!C76+'05-IGRALIŠTA'!C76</f>
        <v>20000</v>
      </c>
      <c r="D76" s="39">
        <f>'01 -OPĆI'!D76+'02- KOMUNALNI'!D76+'03-SMEĆE'!D76+'04-PROMIDŽBA'!C76+'04-GROBLJA'!D76+'05-IGRALIŠTA'!D76+'08-PREFAKTURIRATI ALBANEŽ'!C76</f>
        <v>20000</v>
      </c>
      <c r="E76" s="39">
        <f>'01 -OPĆI'!E76+'02- KOMUNALNI'!E76+'03-SMEĆE'!E76+'04-PROMIDŽBA'!D76+'04-GROBLJA'!E76+'05-IGRALIŠTA'!E76+'08-PREFAKTURIRATI ALBANEŽ'!D76</f>
        <v>20000</v>
      </c>
      <c r="F76" s="88">
        <f>'01 -OPĆI'!F76+'02- KOMUNALNI'!F76+'03-SMEĆE'!F76+'04-PROMIDŽBA'!E76+'04-GROBLJA'!F76+'05-IGRALIŠTA'!F76+'08-PREFAKTURIRATI ALBANEŽ'!E76</f>
        <v>20000</v>
      </c>
    </row>
    <row r="77" spans="1:6" ht="30" customHeight="1" x14ac:dyDescent="0.25">
      <c r="A77" s="11"/>
      <c r="B77" s="10" t="s">
        <v>84</v>
      </c>
      <c r="C77" s="39">
        <f>'01 -OPĆI'!C77+'02- KOMUNALNI'!C77+'03-SMEĆE'!C77+'04-GROBLJA'!C77+'05-IGRALIŠTA'!C77</f>
        <v>0</v>
      </c>
      <c r="D77" s="39">
        <f>'01 -OPĆI'!D77+'02- KOMUNALNI'!D77+'03-SMEĆE'!D77+'04-PROMIDŽBA'!C77+'04-GROBLJA'!D77+'05-IGRALIŠTA'!D77+'08-PREFAKTURIRATI ALBANEŽ'!C77</f>
        <v>0</v>
      </c>
      <c r="E77" s="39">
        <f>'01 -OPĆI'!E77+'02- KOMUNALNI'!E77+'03-SMEĆE'!E77+'04-PROMIDŽBA'!D77+'04-GROBLJA'!E77+'05-IGRALIŠTA'!E77+'08-PREFAKTURIRATI ALBANEŽ'!D77</f>
        <v>0</v>
      </c>
      <c r="F77" s="88">
        <f>'01 -OPĆI'!F77+'02- KOMUNALNI'!F77+'03-SMEĆE'!F77+'04-PROMIDŽBA'!E77+'04-GROBLJA'!F77+'05-IGRALIŠTA'!F77+'08-PREFAKTURIRATI ALBANEŽ'!E77</f>
        <v>0</v>
      </c>
    </row>
    <row r="78" spans="1:6" ht="30" customHeight="1" x14ac:dyDescent="0.25">
      <c r="A78" s="11"/>
      <c r="B78" s="10" t="s">
        <v>85</v>
      </c>
      <c r="C78" s="39">
        <f>'01 -OPĆI'!C78+'02- KOMUNALNI'!C78+'03-SMEĆE'!C78+'04-GROBLJA'!C78+'05-IGRALIŠTA'!C78</f>
        <v>53000</v>
      </c>
      <c r="D78" s="39">
        <f>'01 -OPĆI'!D78+'02- KOMUNALNI'!D78+'03-SMEĆE'!D78+'04-PROMIDŽBA'!C78+'04-GROBLJA'!D78+'05-IGRALIŠTA'!D78+'08-PREFAKTURIRATI ALBANEŽ'!C78</f>
        <v>32703.8</v>
      </c>
      <c r="E78" s="39">
        <f>'01 -OPĆI'!E78+'02- KOMUNALNI'!E78+'03-SMEĆE'!E78+'04-PROMIDŽBA'!D78+'04-GROBLJA'!E78+'05-IGRALIŠTA'!E78+'08-PREFAKTURIRATI ALBANEŽ'!D78</f>
        <v>43540</v>
      </c>
      <c r="F78" s="88">
        <f>'01 -OPĆI'!F78+'02- KOMUNALNI'!F78+'03-SMEĆE'!F78+'04-PROMIDŽBA'!E78+'04-GROBLJA'!F78+'05-IGRALIŠTA'!F78+'08-PREFAKTURIRATI ALBANEŽ'!E78</f>
        <v>43000</v>
      </c>
    </row>
    <row r="79" spans="1:6" ht="36.75" customHeight="1" x14ac:dyDescent="0.25">
      <c r="A79" s="11"/>
      <c r="B79" s="10" t="s">
        <v>86</v>
      </c>
      <c r="C79" s="39">
        <f>'01 -OPĆI'!C79+'02- KOMUNALNI'!C79+'03-SMEĆE'!C79+'04-GROBLJA'!C79+'05-IGRALIŠTA'!C79</f>
        <v>5000</v>
      </c>
      <c r="D79" s="39">
        <f>'01 -OPĆI'!D79+'02- KOMUNALNI'!D79+'03-SMEĆE'!D79+'04-PROMIDŽBA'!C79+'04-GROBLJA'!D79+'05-IGRALIŠTA'!D79+'08-PREFAKTURIRATI ALBANEŽ'!C79</f>
        <v>13400</v>
      </c>
      <c r="E79" s="39">
        <f>'01 -OPĆI'!E79+'02- KOMUNALNI'!E79+'03-SMEĆE'!E79+'04-PROMIDŽBA'!D79+'04-GROBLJA'!E79+'05-IGRALIŠTA'!E79+'08-PREFAKTURIRATI ALBANEŽ'!D79</f>
        <v>15000</v>
      </c>
      <c r="F79" s="88">
        <f>'01 -OPĆI'!F79+'02- KOMUNALNI'!F79+'03-SMEĆE'!F79+'04-PROMIDŽBA'!E79+'04-GROBLJA'!F79+'05-IGRALIŠTA'!F79+'08-PREFAKTURIRATI ALBANEŽ'!E79</f>
        <v>5000</v>
      </c>
    </row>
    <row r="80" spans="1:6" ht="30" customHeight="1" x14ac:dyDescent="0.25">
      <c r="A80" s="11"/>
      <c r="B80" s="10" t="s">
        <v>87</v>
      </c>
      <c r="C80" s="39">
        <f>'01 -OPĆI'!C80+'02- KOMUNALNI'!C80+'03-SMEĆE'!C80+'04-GROBLJA'!C80+'05-IGRALIŠTA'!C80</f>
        <v>2450000</v>
      </c>
      <c r="D80" s="39">
        <f>'01 -OPĆI'!D80+'02- KOMUNALNI'!D80+'03-SMEĆE'!D80+'04-PROMIDŽBA'!C80+'04-GROBLJA'!D80+'05-IGRALIŠTA'!D80+'08-PREFAKTURIRATI ALBANEŽ'!C80</f>
        <v>2517260.14</v>
      </c>
      <c r="E80" s="39">
        <f>'01 -OPĆI'!E80+'02- KOMUNALNI'!E80+'03-SMEĆE'!E80+'04-PROMIDŽBA'!D80+'04-GROBLJA'!E80+'05-IGRALIŠTA'!E80+'08-PREFAKTURIRATI ALBANEŽ'!D80</f>
        <v>2750000</v>
      </c>
      <c r="F80" s="88">
        <f>'01 -OPĆI'!F80+'02- KOMUNALNI'!F80+'03-SMEĆE'!F80+'04-PROMIDŽBA'!E80+'04-GROBLJA'!F80+'05-IGRALIŠTA'!F80+'08-PREFAKTURIRATI ALBANEŽ'!E80</f>
        <v>2450000</v>
      </c>
    </row>
    <row r="81" spans="1:6" ht="30" customHeight="1" x14ac:dyDescent="0.25">
      <c r="A81" s="11"/>
      <c r="B81" s="10" t="s">
        <v>88</v>
      </c>
      <c r="C81" s="39">
        <f>'01 -OPĆI'!C81+'02- KOMUNALNI'!C81+'03-SMEĆE'!C81+'04-GROBLJA'!C81+'05-IGRALIŠTA'!C81</f>
        <v>280000</v>
      </c>
      <c r="D81" s="39">
        <f>'01 -OPĆI'!D81+'02- KOMUNALNI'!D81+'03-SMEĆE'!D81+'04-PROMIDŽBA'!C81+'04-GROBLJA'!D81+'05-IGRALIŠTA'!D81+'08-PREFAKTURIRATI ALBANEŽ'!C81</f>
        <v>238656.1</v>
      </c>
      <c r="E81" s="39">
        <f>'01 -OPĆI'!E81+'02- KOMUNALNI'!E81+'03-SMEĆE'!E81+'04-PROMIDŽBA'!D81+'04-GROBLJA'!E81+'05-IGRALIŠTA'!E81+'08-PREFAKTURIRATI ALBANEŽ'!D81</f>
        <v>250000</v>
      </c>
      <c r="F81" s="88">
        <f>'01 -OPĆI'!F81+'02- KOMUNALNI'!F81+'03-SMEĆE'!F81+'04-PROMIDŽBA'!E81+'04-GROBLJA'!F81+'05-IGRALIŠTA'!F81+'08-PREFAKTURIRATI ALBANEŽ'!E81</f>
        <v>280000</v>
      </c>
    </row>
    <row r="82" spans="1:6" ht="30" customHeight="1" x14ac:dyDescent="0.25">
      <c r="A82" s="11"/>
      <c r="B82" s="10" t="s">
        <v>89</v>
      </c>
      <c r="C82" s="39">
        <f>'01 -OPĆI'!C82+'02- KOMUNALNI'!C82+'03-SMEĆE'!C82+'04-GROBLJA'!C82+'05-IGRALIŠTA'!C82</f>
        <v>400000</v>
      </c>
      <c r="D82" s="39">
        <f>'01 -OPĆI'!D82+'02- KOMUNALNI'!D82+'03-SMEĆE'!D82+'04-PROMIDŽBA'!C82+'04-GROBLJA'!D82+'05-IGRALIŠTA'!D82+'08-PREFAKTURIRATI ALBANEŽ'!C82</f>
        <v>75594.63</v>
      </c>
      <c r="E82" s="39">
        <f>'01 -OPĆI'!E82+'02- KOMUNALNI'!E82+'03-SMEĆE'!E82+'04-PROMIDŽBA'!D82+'04-GROBLJA'!E82+'05-IGRALIŠTA'!E82+'08-PREFAKTURIRATI ALBANEŽ'!D82</f>
        <v>110000</v>
      </c>
      <c r="F82" s="88">
        <f>'01 -OPĆI'!F82+'02- KOMUNALNI'!F82+'03-SMEĆE'!F82+'04-PROMIDŽBA'!E82+'04-GROBLJA'!F82+'05-IGRALIŠTA'!F82+'08-PREFAKTURIRATI ALBANEŽ'!E82</f>
        <v>400000</v>
      </c>
    </row>
    <row r="83" spans="1:6" ht="30" customHeight="1" x14ac:dyDescent="0.25">
      <c r="A83" s="11"/>
      <c r="B83" s="10" t="s">
        <v>90</v>
      </c>
      <c r="C83" s="39">
        <f>'01 -OPĆI'!C83+'02- KOMUNALNI'!C83+'03-SMEĆE'!C83+'04-GROBLJA'!C83+'05-IGRALIŠTA'!C83</f>
        <v>780000</v>
      </c>
      <c r="D83" s="39">
        <f>'01 -OPĆI'!D83+'02- KOMUNALNI'!D83+'03-SMEĆE'!D83+'04-PROMIDŽBA'!C83+'04-GROBLJA'!D83+'05-IGRALIŠTA'!D83+'08-PREFAKTURIRATI ALBANEŽ'!C83</f>
        <v>886230.76</v>
      </c>
      <c r="E83" s="39">
        <f>'01 -OPĆI'!E83+'02- KOMUNALNI'!E83+'03-SMEĆE'!E83+'04-PROMIDŽBA'!D83+'04-GROBLJA'!E83+'05-IGRALIŠTA'!E83+'08-PREFAKTURIRATI ALBANEŽ'!D83</f>
        <v>960000</v>
      </c>
      <c r="F83" s="88">
        <f>'01 -OPĆI'!F83+'02- KOMUNALNI'!F83+'03-SMEĆE'!F83+'04-PROMIDŽBA'!E83+'04-GROBLJA'!F83+'05-IGRALIŠTA'!F83+'08-PREFAKTURIRATI ALBANEŽ'!E83</f>
        <v>780000</v>
      </c>
    </row>
    <row r="84" spans="1:6" ht="30" customHeight="1" x14ac:dyDescent="0.25">
      <c r="A84" s="11"/>
      <c r="B84" s="10" t="s">
        <v>91</v>
      </c>
      <c r="C84" s="39">
        <f>'01 -OPĆI'!C84+'02- KOMUNALNI'!C84+'03-SMEĆE'!C84+'04-GROBLJA'!C84+'05-IGRALIŠTA'!C84</f>
        <v>800000</v>
      </c>
      <c r="D84" s="39">
        <f>'01 -OPĆI'!D84+'02- KOMUNALNI'!D84+'03-SMEĆE'!D84+'04-PROMIDŽBA'!C84+'04-GROBLJA'!D84+'05-IGRALIŠTA'!D84+'08-PREFAKTURIRATI ALBANEŽ'!C84</f>
        <v>550038.49</v>
      </c>
      <c r="E84" s="39">
        <f>'01 -OPĆI'!E84+'02- KOMUNALNI'!E84+'03-SMEĆE'!E84+'04-PROMIDŽBA'!D84+'04-GROBLJA'!E84+'05-IGRALIŠTA'!E84+'08-PREFAKTURIRATI ALBANEŽ'!D84</f>
        <v>700000</v>
      </c>
      <c r="F84" s="88">
        <f>'01 -OPĆI'!F84+'02- KOMUNALNI'!F84+'03-SMEĆE'!F84+'04-PROMIDŽBA'!E84+'04-GROBLJA'!F84+'05-IGRALIŠTA'!F84+'08-PREFAKTURIRATI ALBANEŽ'!E84</f>
        <v>800000</v>
      </c>
    </row>
    <row r="85" spans="1:6" ht="30" customHeight="1" x14ac:dyDescent="0.25">
      <c r="A85" s="11"/>
      <c r="B85" s="10" t="s">
        <v>92</v>
      </c>
      <c r="C85" s="39">
        <f>'01 -OPĆI'!C85+'02- KOMUNALNI'!C85+'03-SMEĆE'!C85+'04-GROBLJA'!C85+'05-IGRALIŠTA'!C85</f>
        <v>50000</v>
      </c>
      <c r="D85" s="39">
        <f>'01 -OPĆI'!D85+'02- KOMUNALNI'!D85+'03-SMEĆE'!D85+'04-PROMIDŽBA'!C85+'04-GROBLJA'!D85+'05-IGRALIŠTA'!D85+'08-PREFAKTURIRATI ALBANEŽ'!C85</f>
        <v>61092.95</v>
      </c>
      <c r="E85" s="39">
        <f>'01 -OPĆI'!E85+'02- KOMUNALNI'!E85+'03-SMEĆE'!E85+'04-PROMIDŽBA'!D85+'04-GROBLJA'!E85+'05-IGRALIŠTA'!E85+'08-PREFAKTURIRATI ALBANEŽ'!D85</f>
        <v>75000</v>
      </c>
      <c r="F85" s="88">
        <f>'01 -OPĆI'!F85+'02- KOMUNALNI'!F85+'03-SMEĆE'!F85+'04-PROMIDŽBA'!E85+'04-GROBLJA'!F85+'05-IGRALIŠTA'!F85+'08-PREFAKTURIRATI ALBANEŽ'!E85</f>
        <v>50000</v>
      </c>
    </row>
    <row r="86" spans="1:6" ht="30" customHeight="1" x14ac:dyDescent="0.25">
      <c r="A86" s="11"/>
      <c r="B86" s="10" t="s">
        <v>93</v>
      </c>
      <c r="C86" s="39">
        <f>'01 -OPĆI'!C86+'02- KOMUNALNI'!C86+'03-SMEĆE'!C86+'04-GROBLJA'!C86+'05-IGRALIŠTA'!C86</f>
        <v>100000</v>
      </c>
      <c r="D86" s="39">
        <f>'01 -OPĆI'!D86+'02- KOMUNALNI'!D86+'03-SMEĆE'!D86+'04-PROMIDŽBA'!C86+'04-GROBLJA'!D86+'05-IGRALIŠTA'!D86+'08-PREFAKTURIRATI ALBANEŽ'!C86</f>
        <v>38797</v>
      </c>
      <c r="E86" s="39">
        <f>'01 -OPĆI'!E86+'02- KOMUNALNI'!E86+'03-SMEĆE'!E86+'04-PROMIDŽBA'!D86+'04-GROBLJA'!E86+'05-IGRALIŠTA'!E86+'08-PREFAKTURIRATI ALBANEŽ'!D86</f>
        <v>120000</v>
      </c>
      <c r="F86" s="88">
        <f>'01 -OPĆI'!F86+'02- KOMUNALNI'!F86+'03-SMEĆE'!F86+'04-PROMIDŽBA'!E86+'04-GROBLJA'!F86+'05-IGRALIŠTA'!F86+'08-PREFAKTURIRATI ALBANEŽ'!E86</f>
        <v>100000</v>
      </c>
    </row>
    <row r="87" spans="1:6" s="123" customFormat="1" ht="30" customHeight="1" x14ac:dyDescent="0.25">
      <c r="A87" s="122"/>
      <c r="B87" s="10" t="s">
        <v>140</v>
      </c>
      <c r="C87" s="39">
        <f>'01 -OPĆI'!C87+'02- KOMUNALNI'!C87+'03-SMEĆE'!C87+'04-GROBLJA'!C87+'05-IGRALIŠTA'!C87</f>
        <v>0</v>
      </c>
      <c r="D87" s="39">
        <f>'01 -OPĆI'!D87+'02- KOMUNALNI'!D87+'03-SMEĆE'!D87+'04-PROMIDŽBA'!C87+'04-GROBLJA'!D87+'05-IGRALIŠTA'!D87+'08-PREFAKTURIRATI ALBANEŽ'!C87</f>
        <v>0</v>
      </c>
      <c r="E87" s="39">
        <f>'01 -OPĆI'!E87+'02- KOMUNALNI'!E87+'03-SMEĆE'!E87+'04-PROMIDŽBA'!D87+'04-GROBLJA'!E87+'05-IGRALIŠTA'!E87+'08-PREFAKTURIRATI ALBANEŽ'!D87</f>
        <v>0</v>
      </c>
      <c r="F87" s="88">
        <f>'01 -OPĆI'!F87+'02- KOMUNALNI'!F87+'03-SMEĆE'!F87+'04-PROMIDŽBA'!E87+'04-GROBLJA'!F87+'05-IGRALIŠTA'!F87+'08-PREFAKTURIRATI ALBANEŽ'!E87</f>
        <v>114000</v>
      </c>
    </row>
    <row r="88" spans="1:6" ht="30" customHeight="1" x14ac:dyDescent="0.25">
      <c r="A88" s="11"/>
      <c r="B88" s="10" t="s">
        <v>94</v>
      </c>
      <c r="C88" s="39">
        <f>'01 -OPĆI'!C88+'02- KOMUNALNI'!C88+'03-SMEĆE'!C88+'04-GROBLJA'!C88+'05-IGRALIŠTA'!C88</f>
        <v>3000</v>
      </c>
      <c r="D88" s="39">
        <f>'01 -OPĆI'!D88+'02- KOMUNALNI'!D88+'03-SMEĆE'!D88+'04-PROMIDŽBA'!C88+'04-GROBLJA'!D88+'05-IGRALIŠTA'!D88+'08-PREFAKTURIRATI ALBANEŽ'!C88</f>
        <v>2665</v>
      </c>
      <c r="E88" s="39">
        <f>'01 -OPĆI'!E88+'02- KOMUNALNI'!E88+'03-SMEĆE'!E88+'04-PROMIDŽBA'!D88+'04-GROBLJA'!E88+'05-IGRALIŠTA'!E88+'08-PREFAKTURIRATI ALBANEŽ'!D88</f>
        <v>3000</v>
      </c>
      <c r="F88" s="88">
        <f>'01 -OPĆI'!F88+'02- KOMUNALNI'!F88+'03-SMEĆE'!F88+'04-PROMIDŽBA'!E88+'04-GROBLJA'!F88+'05-IGRALIŠTA'!F88+'08-PREFAKTURIRATI ALBANEŽ'!E88</f>
        <v>3000</v>
      </c>
    </row>
    <row r="89" spans="1:6" ht="30" customHeight="1" x14ac:dyDescent="0.25">
      <c r="A89" s="11"/>
      <c r="B89" s="10" t="s">
        <v>95</v>
      </c>
      <c r="C89" s="39">
        <f>'01 -OPĆI'!C89+'02- KOMUNALNI'!C89+'03-SMEĆE'!C89+'04-GROBLJA'!C89+'05-IGRALIŠTA'!C89</f>
        <v>3800</v>
      </c>
      <c r="D89" s="39">
        <f>'01 -OPĆI'!D89+'02- KOMUNALNI'!D89+'03-SMEĆE'!D89+'04-PROMIDŽBA'!C89+'04-GROBLJA'!D89+'05-IGRALIŠTA'!D89+'08-PREFAKTURIRATI ALBANEŽ'!C89</f>
        <v>4793.54</v>
      </c>
      <c r="E89" s="39">
        <f>'01 -OPĆI'!E89+'02- KOMUNALNI'!E89+'03-SMEĆE'!E89+'04-PROMIDŽBA'!D89+'04-GROBLJA'!E89+'05-IGRALIŠTA'!E89+'08-PREFAKTURIRATI ALBANEŽ'!D89</f>
        <v>5200</v>
      </c>
      <c r="F89" s="88">
        <f>'01 -OPĆI'!F89+'02- KOMUNALNI'!F89+'03-SMEĆE'!F89+'04-PROMIDŽBA'!E89+'04-GROBLJA'!F89+'05-IGRALIŠTA'!F89+'08-PREFAKTURIRATI ALBANEŽ'!E89</f>
        <v>3800</v>
      </c>
    </row>
    <row r="90" spans="1:6" ht="30" customHeight="1" x14ac:dyDescent="0.25">
      <c r="A90" s="11"/>
      <c r="B90" s="10" t="s">
        <v>96</v>
      </c>
      <c r="C90" s="39">
        <f>'01 -OPĆI'!C90+'02- KOMUNALNI'!C90+'03-SMEĆE'!C90+'04-GROBLJA'!C90+'05-IGRALIŠTA'!C90</f>
        <v>6500</v>
      </c>
      <c r="D90" s="39">
        <f>'01 -OPĆI'!D90+'02- KOMUNALNI'!D90+'03-SMEĆE'!D90+'04-PROMIDŽBA'!C90+'04-GROBLJA'!D90+'05-IGRALIŠTA'!D90+'08-PREFAKTURIRATI ALBANEŽ'!C90</f>
        <v>9900</v>
      </c>
      <c r="E90" s="39">
        <f>'01 -OPĆI'!E90+'02- KOMUNALNI'!E90+'03-SMEĆE'!E90+'04-PROMIDŽBA'!D90+'04-GROBLJA'!E90+'05-IGRALIŠTA'!E90+'08-PREFAKTURIRATI ALBANEŽ'!D90</f>
        <v>10500</v>
      </c>
      <c r="F90" s="88">
        <f>'01 -OPĆI'!F90+'02- KOMUNALNI'!F90+'03-SMEĆE'!F90+'04-PROMIDŽBA'!E90+'04-GROBLJA'!F90+'05-IGRALIŠTA'!F90+'08-PREFAKTURIRATI ALBANEŽ'!E90</f>
        <v>6500</v>
      </c>
    </row>
    <row r="91" spans="1:6" ht="30" customHeight="1" x14ac:dyDescent="0.25">
      <c r="A91" s="11"/>
      <c r="B91" s="10" t="s">
        <v>97</v>
      </c>
      <c r="C91" s="39">
        <f>'01 -OPĆI'!C91+'02- KOMUNALNI'!C91+'03-SMEĆE'!C91+'04-GROBLJA'!C91+'05-IGRALIŠTA'!C91</f>
        <v>1600</v>
      </c>
      <c r="D91" s="39">
        <f>'01 -OPĆI'!D91+'02- KOMUNALNI'!D91+'03-SMEĆE'!D91+'04-PROMIDŽBA'!C91+'04-GROBLJA'!D91+'05-IGRALIŠTA'!D91+'08-PREFAKTURIRATI ALBANEŽ'!C91</f>
        <v>2038.33</v>
      </c>
      <c r="E91" s="39">
        <f>'01 -OPĆI'!E91+'02- KOMUNALNI'!E91+'03-SMEĆE'!E91+'04-PROMIDŽBA'!D91+'04-GROBLJA'!E91+'05-IGRALIŠTA'!E91+'08-PREFAKTURIRATI ALBANEŽ'!D91</f>
        <v>2516</v>
      </c>
      <c r="F91" s="88">
        <f>'01 -OPĆI'!F91+'02- KOMUNALNI'!F91+'03-SMEĆE'!F91+'04-PROMIDŽBA'!E91+'04-GROBLJA'!F91+'05-IGRALIŠTA'!F91+'08-PREFAKTURIRATI ALBANEŽ'!E91</f>
        <v>1600</v>
      </c>
    </row>
    <row r="92" spans="1:6" ht="30" customHeight="1" x14ac:dyDescent="0.25">
      <c r="A92" s="11"/>
      <c r="B92" s="10" t="s">
        <v>98</v>
      </c>
      <c r="C92" s="39">
        <f>'01 -OPĆI'!C92+'02- KOMUNALNI'!C92+'03-SMEĆE'!C92+'04-GROBLJA'!C92+'05-IGRALIŠTA'!C92</f>
        <v>145000</v>
      </c>
      <c r="D92" s="39">
        <f>'01 -OPĆI'!D92+'02- KOMUNALNI'!D92+'03-SMEĆE'!D92+'04-PROMIDŽBA'!C92+'04-GROBLJA'!D92+'05-IGRALIŠTA'!D92+'08-PREFAKTURIRATI ALBANEŽ'!C92</f>
        <v>110333.25</v>
      </c>
      <c r="E92" s="39">
        <f>'01 -OPĆI'!E92+'02- KOMUNALNI'!E92+'03-SMEĆE'!E92+'04-PROMIDŽBA'!D92+'04-GROBLJA'!E92+'05-IGRALIŠTA'!E92+'08-PREFAKTURIRATI ALBANEŽ'!D92</f>
        <v>145000</v>
      </c>
      <c r="F92" s="88">
        <f>'01 -OPĆI'!F92+'02- KOMUNALNI'!F92+'03-SMEĆE'!F92+'04-PROMIDŽBA'!E92+'04-GROBLJA'!F92+'05-IGRALIŠTA'!F92+'08-PREFAKTURIRATI ALBANEŽ'!E92</f>
        <v>145000</v>
      </c>
    </row>
    <row r="93" spans="1:6" ht="30" customHeight="1" x14ac:dyDescent="0.25">
      <c r="A93" s="11"/>
      <c r="B93" s="10" t="s">
        <v>141</v>
      </c>
      <c r="C93" s="39">
        <f>'01 -OPĆI'!C93+'02- KOMUNALNI'!C93+'03-SMEĆE'!C93+'04-GROBLJA'!C93+'05-IGRALIŠTA'!C93</f>
        <v>0</v>
      </c>
      <c r="D93" s="39">
        <f>'01 -OPĆI'!D93+'02- KOMUNALNI'!D93+'03-SMEĆE'!D93+'04-PROMIDŽBA'!C93+'04-GROBLJA'!D93+'05-IGRALIŠTA'!D93+'08-PREFAKTURIRATI ALBANEŽ'!C93</f>
        <v>0</v>
      </c>
      <c r="E93" s="39">
        <f>'01 -OPĆI'!E93+'02- KOMUNALNI'!E93+'03-SMEĆE'!E93+'04-PROMIDŽBA'!D93+'04-GROBLJA'!E93+'05-IGRALIŠTA'!E93+'08-PREFAKTURIRATI ALBANEŽ'!D93</f>
        <v>0</v>
      </c>
      <c r="F93" s="88">
        <f>'01 -OPĆI'!F93+'02- KOMUNALNI'!F93+'03-SMEĆE'!F93+'04-PROMIDŽBA'!E93+'04-GROBLJA'!F93+'05-IGRALIŠTA'!F93+'08-PREFAKTURIRATI ALBANEŽ'!E93</f>
        <v>0</v>
      </c>
    </row>
    <row r="94" spans="1:6" ht="30" customHeight="1" x14ac:dyDescent="0.25">
      <c r="A94" s="11"/>
      <c r="B94" s="10" t="s">
        <v>99</v>
      </c>
      <c r="C94" s="39">
        <f>'01 -OPĆI'!C94+'02- KOMUNALNI'!C94+'03-SMEĆE'!C94+'04-GROBLJA'!C94+'05-IGRALIŠTA'!C94</f>
        <v>0</v>
      </c>
      <c r="D94" s="39">
        <f>'01 -OPĆI'!D94+'02- KOMUNALNI'!D94+'03-SMEĆE'!D94+'04-PROMIDŽBA'!C94+'04-GROBLJA'!D94+'05-IGRALIŠTA'!D94+'08-PREFAKTURIRATI ALBANEŽ'!C94</f>
        <v>0</v>
      </c>
      <c r="E94" s="39">
        <f>'01 -OPĆI'!E94+'02- KOMUNALNI'!E94+'03-SMEĆE'!E94+'04-PROMIDŽBA'!D94+'04-GROBLJA'!E94+'05-IGRALIŠTA'!E94+'08-PREFAKTURIRATI ALBANEŽ'!D94</f>
        <v>0</v>
      </c>
      <c r="F94" s="88">
        <f>'01 -OPĆI'!F94+'02- KOMUNALNI'!F94+'03-SMEĆE'!F94+'04-PROMIDŽBA'!E94+'04-GROBLJA'!F94+'05-IGRALIŠTA'!F94+'08-PREFAKTURIRATI ALBANEŽ'!E94</f>
        <v>0</v>
      </c>
    </row>
    <row r="95" spans="1:6" ht="30" customHeight="1" x14ac:dyDescent="0.25">
      <c r="A95" s="11"/>
      <c r="B95" s="10" t="s">
        <v>100</v>
      </c>
      <c r="C95" s="39">
        <f>'01 -OPĆI'!C95+'02- KOMUNALNI'!C95+'03-SMEĆE'!C95+'04-GROBLJA'!C95+'05-IGRALIŠTA'!C95</f>
        <v>3000</v>
      </c>
      <c r="D95" s="39">
        <f>'01 -OPĆI'!D95+'02- KOMUNALNI'!D95+'03-SMEĆE'!D95+'04-PROMIDŽBA'!C95+'04-GROBLJA'!D95+'05-IGRALIŠTA'!D95+'08-PREFAKTURIRATI ALBANEŽ'!C95</f>
        <v>4500</v>
      </c>
      <c r="E95" s="39">
        <f>'01 -OPĆI'!E95+'02- KOMUNALNI'!E95+'03-SMEĆE'!E95+'04-PROMIDŽBA'!D95+'04-GROBLJA'!E95+'05-IGRALIŠTA'!E95+'08-PREFAKTURIRATI ALBANEŽ'!D95</f>
        <v>4500</v>
      </c>
      <c r="F95" s="88">
        <f>'01 -OPĆI'!F95+'02- KOMUNALNI'!F95+'03-SMEĆE'!F95+'04-PROMIDŽBA'!E95+'04-GROBLJA'!F95+'05-IGRALIŠTA'!F95+'08-PREFAKTURIRATI ALBANEŽ'!E95</f>
        <v>3000</v>
      </c>
    </row>
    <row r="96" spans="1:6" ht="30" customHeight="1" x14ac:dyDescent="0.25">
      <c r="A96" s="11"/>
      <c r="B96" s="10" t="s">
        <v>101</v>
      </c>
      <c r="C96" s="39">
        <f>'01 -OPĆI'!C96+'02- KOMUNALNI'!C96+'03-SMEĆE'!C96+'04-GROBLJA'!C96+'05-IGRALIŠTA'!C96</f>
        <v>8250</v>
      </c>
      <c r="D96" s="39">
        <f>'01 -OPĆI'!D96+'02- KOMUNALNI'!D96+'03-SMEĆE'!D96+'04-PROMIDŽBA'!C96+'04-GROBLJA'!D96+'05-IGRALIŠTA'!D96+'08-PREFAKTURIRATI ALBANEŽ'!C96</f>
        <v>32588.560000000001</v>
      </c>
      <c r="E96" s="39">
        <f>'01 -OPĆI'!E96+'02- KOMUNALNI'!E96+'03-SMEĆE'!E96+'04-PROMIDŽBA'!D96+'04-GROBLJA'!E96+'05-IGRALIŠTA'!E96+'08-PREFAKTURIRATI ALBANEŽ'!D96</f>
        <v>32650</v>
      </c>
      <c r="F96" s="88">
        <f>'01 -OPĆI'!F96+'02- KOMUNALNI'!F96+'03-SMEĆE'!F96+'04-PROMIDŽBA'!E96+'04-GROBLJA'!F96+'05-IGRALIŠTA'!F96+'08-PREFAKTURIRATI ALBANEŽ'!E96</f>
        <v>8250</v>
      </c>
    </row>
    <row r="97" spans="1:6" ht="30" customHeight="1" x14ac:dyDescent="0.25">
      <c r="A97" s="11"/>
      <c r="B97" s="10" t="s">
        <v>102</v>
      </c>
      <c r="C97" s="39">
        <f>'01 -OPĆI'!C97+'02- KOMUNALNI'!C97+'03-SMEĆE'!C97+'04-GROBLJA'!C97+'05-IGRALIŠTA'!C97</f>
        <v>0</v>
      </c>
      <c r="D97" s="39">
        <f>'01 -OPĆI'!D97+'02- KOMUNALNI'!D97+'03-SMEĆE'!D97+'04-PROMIDŽBA'!C97+'04-GROBLJA'!D97+'05-IGRALIŠTA'!D97+'08-PREFAKTURIRATI ALBANEŽ'!C97</f>
        <v>0</v>
      </c>
      <c r="E97" s="39">
        <f>'01 -OPĆI'!E97+'02- KOMUNALNI'!E97+'03-SMEĆE'!E97+'04-PROMIDŽBA'!D97+'04-GROBLJA'!E97+'05-IGRALIŠTA'!E97+'08-PREFAKTURIRATI ALBANEŽ'!D97</f>
        <v>0</v>
      </c>
      <c r="F97" s="88">
        <f>'01 -OPĆI'!F97+'02- KOMUNALNI'!F97+'03-SMEĆE'!F97+'04-PROMIDŽBA'!E97+'04-GROBLJA'!F97+'05-IGRALIŠTA'!F97+'08-PREFAKTURIRATI ALBANEŽ'!E97</f>
        <v>0</v>
      </c>
    </row>
    <row r="98" spans="1:6" ht="30" customHeight="1" x14ac:dyDescent="0.25">
      <c r="A98" s="11"/>
      <c r="B98" s="10" t="s">
        <v>142</v>
      </c>
      <c r="C98" s="39">
        <f>'01 -OPĆI'!C98+'02- KOMUNALNI'!C98+'03-SMEĆE'!C98+'04-GROBLJA'!C98+'05-IGRALIŠTA'!C98</f>
        <v>10325</v>
      </c>
      <c r="D98" s="39">
        <f>'01 -OPĆI'!D98+'02- KOMUNALNI'!D98+'03-SMEĆE'!D98+'04-PROMIDŽBA'!C98+'04-GROBLJA'!D98+'05-IGRALIŠTA'!D98+'08-PREFAKTURIRATI ALBANEŽ'!C98</f>
        <v>8069.39</v>
      </c>
      <c r="E98" s="39">
        <f>'01 -OPĆI'!E98+'02- KOMUNALNI'!E98+'03-SMEĆE'!E98+'04-PROMIDŽBA'!D98+'04-GROBLJA'!E98+'05-IGRALIŠTA'!E98+'08-PREFAKTURIRATI ALBANEŽ'!D98</f>
        <v>15000</v>
      </c>
      <c r="F98" s="88">
        <f>'01 -OPĆI'!F98+'02- KOMUNALNI'!F98+'03-SMEĆE'!F98+'04-PROMIDŽBA'!E98+'04-GROBLJA'!F98+'05-IGRALIŠTA'!F98+'08-PREFAKTURIRATI ALBANEŽ'!E98</f>
        <v>10325</v>
      </c>
    </row>
    <row r="99" spans="1:6" s="56" customFormat="1" ht="30" customHeight="1" x14ac:dyDescent="0.25">
      <c r="A99" s="53" t="s">
        <v>9</v>
      </c>
      <c r="B99" s="54" t="s">
        <v>103</v>
      </c>
      <c r="C99" s="55">
        <f>C100</f>
        <v>5220000</v>
      </c>
      <c r="D99" s="55">
        <f>D100</f>
        <v>4770669.7300000004</v>
      </c>
      <c r="E99" s="55">
        <f t="shared" ref="E99" si="3">E100</f>
        <v>5705668</v>
      </c>
      <c r="F99" s="102">
        <f>F100</f>
        <v>5220000</v>
      </c>
    </row>
    <row r="100" spans="1:6" ht="30" customHeight="1" x14ac:dyDescent="0.25">
      <c r="A100" s="11" t="s">
        <v>1</v>
      </c>
      <c r="B100" s="10" t="s">
        <v>104</v>
      </c>
      <c r="C100" s="39">
        <f>'01 -OPĆI'!C100+'02- KOMUNALNI'!C100+'03-SMEĆE'!C100+'04-GROBLJA'!C100+'05-IGRALIŠTA'!C100</f>
        <v>5220000</v>
      </c>
      <c r="D100" s="39">
        <f>'01 -OPĆI'!D100+'02- KOMUNALNI'!D100+'03-SMEĆE'!D100+'04-PROMIDŽBA'!C100+'04-GROBLJA'!D100+'05-IGRALIŠTA'!D100+'08-PREFAKTURIRATI ALBANEŽ'!C100</f>
        <v>4770669.7300000004</v>
      </c>
      <c r="E100" s="39">
        <f>'01 -OPĆI'!E100+'02- KOMUNALNI'!E100+'03-SMEĆE'!E100+'04-PROMIDŽBA'!D100+'04-GROBLJA'!E100+'05-IGRALIŠTA'!E100+'08-PREFAKTURIRATI ALBANEŽ'!D100</f>
        <v>5705668</v>
      </c>
      <c r="F100" s="88">
        <f>'01 -OPĆI'!F100+'02- KOMUNALNI'!F100+'03-SMEĆE'!F100+'04-PROMIDŽBA'!E100+'04-GROBLJA'!F100+'05-IGRALIŠTA'!F100+'08-PREFAKTURIRATI ALBANEŽ'!E100</f>
        <v>5220000</v>
      </c>
    </row>
    <row r="101" spans="1:6" s="56" customFormat="1" ht="30" customHeight="1" x14ac:dyDescent="0.25">
      <c r="A101" s="53" t="s">
        <v>11</v>
      </c>
      <c r="B101" s="54" t="s">
        <v>105</v>
      </c>
      <c r="C101" s="55">
        <f>C102+C103+C104</f>
        <v>1453200</v>
      </c>
      <c r="D101" s="55">
        <f>D102+D103+D104</f>
        <v>1322108.07</v>
      </c>
      <c r="E101" s="55">
        <f t="shared" ref="E101" si="4">E102+E103+E104</f>
        <v>1590286</v>
      </c>
      <c r="F101" s="102">
        <f>F102+F103+F104</f>
        <v>1453190</v>
      </c>
    </row>
    <row r="102" spans="1:6" ht="30" customHeight="1" x14ac:dyDescent="0.25">
      <c r="A102" s="11"/>
      <c r="B102" s="10" t="s">
        <v>106</v>
      </c>
      <c r="C102" s="39">
        <f>'01 -OPĆI'!C102+'02- KOMUNALNI'!C102+'03-SMEĆE'!C102+'04-GROBLJA'!C102+'05-IGRALIŠTA'!C102</f>
        <v>19090</v>
      </c>
      <c r="D102" s="39">
        <f>'01 -OPĆI'!D102+'02- KOMUNALNI'!D102+'03-SMEĆE'!D102+'04-PROMIDŽBA'!C102+'04-GROBLJA'!D102+'05-IGRALIŠTA'!D102+'08-PREFAKTURIRATI ALBANEŽ'!C102</f>
        <v>14953.509999999998</v>
      </c>
      <c r="E102" s="39">
        <f>'01 -OPĆI'!E102+'02- KOMUNALNI'!E102+'03-SMEĆE'!E102+'04-PROMIDŽBA'!D102+'04-GROBLJA'!E102+'05-IGRALIŠTA'!E102+'08-PREFAKTURIRATI ALBANEŽ'!D102</f>
        <v>17450</v>
      </c>
      <c r="F102" s="88">
        <f>'01 -OPĆI'!F102+'02- KOMUNALNI'!F102+'03-SMEĆE'!F102+'04-PROMIDŽBA'!E102+'04-GROBLJA'!F102+'05-IGRALIŠTA'!F102+'08-PREFAKTURIRATI ALBANEŽ'!E102</f>
        <v>19090</v>
      </c>
    </row>
    <row r="103" spans="1:6" ht="30" customHeight="1" x14ac:dyDescent="0.25">
      <c r="A103" s="11"/>
      <c r="B103" s="10" t="s">
        <v>107</v>
      </c>
      <c r="C103" s="39">
        <f>'01 -OPĆI'!C103+'02- KOMUNALNI'!C103+'03-SMEĆE'!C103+'04-GROBLJA'!C103+'05-IGRALIŠTA'!C103</f>
        <v>912265</v>
      </c>
      <c r="D103" s="39">
        <f>'01 -OPĆI'!D103+'02- KOMUNALNI'!D103+'03-SMEĆE'!D103+'04-PROMIDŽBA'!C103+'04-GROBLJA'!D103+'05-IGRALIŠTA'!D103+'08-PREFAKTURIRATI ALBANEŽ'!C103</f>
        <v>812201.32000000007</v>
      </c>
      <c r="E103" s="39">
        <f>'01 -OPĆI'!E103+'02- KOMUNALNI'!E103+'03-SMEĆE'!E103+'04-PROMIDŽBA'!D103+'04-GROBLJA'!E103+'05-IGRALIŠTA'!E103+'08-PREFAKTURIRATI ALBANEŽ'!D103</f>
        <v>974456</v>
      </c>
      <c r="F103" s="88">
        <f>'01 -OPĆI'!F103+'02- KOMUNALNI'!F103+'03-SMEĆE'!F103+'04-PROMIDŽBA'!E103+'04-GROBLJA'!F103+'05-IGRALIŠTA'!F103+'08-PREFAKTURIRATI ALBANEŽ'!E103</f>
        <v>912265</v>
      </c>
    </row>
    <row r="104" spans="1:6" ht="30" customHeight="1" x14ac:dyDescent="0.25">
      <c r="A104" s="11"/>
      <c r="B104" s="10" t="s">
        <v>108</v>
      </c>
      <c r="C104" s="39">
        <f>'01 -OPĆI'!C104+'02- KOMUNALNI'!C104+'03-SMEĆE'!C104+'04-GROBLJA'!C104+'05-IGRALIŠTA'!C104</f>
        <v>521845</v>
      </c>
      <c r="D104" s="39">
        <f>'01 -OPĆI'!D104+'02- KOMUNALNI'!D104+'03-SMEĆE'!D104+'04-PROMIDŽBA'!C104+'04-GROBLJA'!D104+'05-IGRALIŠTA'!D104+'08-PREFAKTURIRATI ALBANEŽ'!C104</f>
        <v>494953.24000000005</v>
      </c>
      <c r="E104" s="39">
        <f>'01 -OPĆI'!E104+'02- KOMUNALNI'!E104+'03-SMEĆE'!E104+'04-PROMIDŽBA'!D104+'04-GROBLJA'!E104+'05-IGRALIŠTA'!E104+'08-PREFAKTURIRATI ALBANEŽ'!D104</f>
        <v>598380</v>
      </c>
      <c r="F104" s="88">
        <f>'01 -OPĆI'!F104+'02- KOMUNALNI'!F104+'03-SMEĆE'!F104+'04-PROMIDŽBA'!E104+'04-GROBLJA'!F104+'05-IGRALIŠTA'!F104+'08-PREFAKTURIRATI ALBANEŽ'!E104</f>
        <v>521835</v>
      </c>
    </row>
    <row r="105" spans="1:6" s="56" customFormat="1" ht="30" customHeight="1" x14ac:dyDescent="0.25">
      <c r="A105" s="53" t="s">
        <v>15</v>
      </c>
      <c r="B105" s="54" t="s">
        <v>109</v>
      </c>
      <c r="C105" s="55">
        <f>C106</f>
        <v>0</v>
      </c>
      <c r="D105" s="55">
        <f>D106</f>
        <v>0</v>
      </c>
      <c r="E105" s="55">
        <f t="shared" ref="E105" si="5">E106</f>
        <v>50000</v>
      </c>
      <c r="F105" s="102">
        <f>F106</f>
        <v>0</v>
      </c>
    </row>
    <row r="106" spans="1:6" ht="30" customHeight="1" x14ac:dyDescent="0.25">
      <c r="A106" s="42"/>
      <c r="B106" s="19" t="s">
        <v>110</v>
      </c>
      <c r="C106" s="39">
        <f>'01 -OPĆI'!C106+'02- KOMUNALNI'!C106+'03-SMEĆE'!C106+'04-GROBLJA'!C106+'05-IGRALIŠTA'!C106</f>
        <v>0</v>
      </c>
      <c r="D106" s="39">
        <f>'01 -OPĆI'!D106+'02- KOMUNALNI'!D106+'03-SMEĆE'!D106+'04-PROMIDŽBA'!C106+'04-GROBLJA'!D106+'05-IGRALIŠTA'!D106+'08-PREFAKTURIRATI ALBANEŽ'!C106</f>
        <v>0</v>
      </c>
      <c r="E106" s="39">
        <f>'01 -OPĆI'!E106+'02- KOMUNALNI'!E106+'03-SMEĆE'!E106+'04-PROMIDŽBA'!D106+'04-GROBLJA'!E106+'05-IGRALIŠTA'!E106+'08-PREFAKTURIRATI ALBANEŽ'!D106</f>
        <v>50000</v>
      </c>
      <c r="F106" s="88">
        <f>'01 -OPĆI'!F106+'02- KOMUNALNI'!F106+'03-SMEĆE'!F106+'04-PROMIDŽBA'!E106+'04-GROBLJA'!F106+'05-IGRALIŠTA'!F106+'08-PREFAKTURIRATI ALBANEŽ'!E106</f>
        <v>0</v>
      </c>
    </row>
    <row r="107" spans="1:6" s="56" customFormat="1" ht="30" customHeight="1" x14ac:dyDescent="0.25">
      <c r="A107" s="53" t="s">
        <v>19</v>
      </c>
      <c r="B107" s="54" t="s">
        <v>158</v>
      </c>
      <c r="C107" s="55">
        <f>C108</f>
        <v>0</v>
      </c>
      <c r="D107" s="55">
        <f>D108</f>
        <v>0</v>
      </c>
      <c r="E107" s="55">
        <f t="shared" ref="E107:F107" si="6">E108</f>
        <v>0</v>
      </c>
      <c r="F107" s="102">
        <f t="shared" si="6"/>
        <v>0</v>
      </c>
    </row>
    <row r="108" spans="1:6" ht="30" customHeight="1" x14ac:dyDescent="0.25">
      <c r="A108" s="42"/>
      <c r="B108" s="19" t="s">
        <v>158</v>
      </c>
      <c r="C108" s="39">
        <f>'01 -OPĆI'!C108+'02- KOMUNALNI'!C108+'03-SMEĆE'!C108+'04-GROBLJA'!C108+'05-IGRALIŠTA'!C108</f>
        <v>0</v>
      </c>
      <c r="D108" s="39">
        <f>'01 -OPĆI'!D108+'02- KOMUNALNI'!D108+'03-SMEĆE'!D108+'04-GROBLJA'!D108+'05-IGRALIŠTA'!D108+'08-PREFAKTURIRATI ALBANEŽ'!C108+'04-PROMIDŽBA'!C108</f>
        <v>0</v>
      </c>
      <c r="E108" s="39">
        <f>'01 -OPĆI'!E108+'02- KOMUNALNI'!E108+'03-SMEĆE'!E108+'04-GROBLJA'!E108+'05-IGRALIŠTA'!E108+'08-PREFAKTURIRATI ALBANEŽ'!D108+'04-PROMIDŽBA'!D108</f>
        <v>0</v>
      </c>
      <c r="F108" s="88">
        <f>'01 -OPĆI'!F108+'02- KOMUNALNI'!F108+'03-SMEĆE'!F108+'04-GROBLJA'!F108+'05-IGRALIŠTA'!F108+'08-PREFAKTURIRATI ALBANEŽ'!E108+'04-PROMIDŽBA'!E108</f>
        <v>0</v>
      </c>
    </row>
    <row r="109" spans="1:6" s="56" customFormat="1" ht="30" customHeight="1" x14ac:dyDescent="0.25">
      <c r="A109" s="53" t="s">
        <v>21</v>
      </c>
      <c r="B109" s="54" t="s">
        <v>111</v>
      </c>
      <c r="C109" s="55">
        <f>C110+C111+C112+C113+C114+C115+C116+C117+C118+C119+C120+C121+C122+C123+C124+C125</f>
        <v>1173900</v>
      </c>
      <c r="D109" s="55">
        <f>D110+D111+D112+D113+D114+D115+D116+D117+D118+D119+D120+D121+D122+D123+D124+D125</f>
        <v>1070254.83</v>
      </c>
      <c r="E109" s="55">
        <f t="shared" ref="E109" si="7">E110+E111+E112+E113+E114+E115+E116+E117+E118+E119+E120+E121+E122+E123+E124+E125</f>
        <v>1247180</v>
      </c>
      <c r="F109" s="102">
        <f>F110+F111+F112+F113+F114+F115+F116+F117+F118+F119+F120+F121+F122+F123+F124+F125</f>
        <v>1012095</v>
      </c>
    </row>
    <row r="110" spans="1:6" ht="30" customHeight="1" x14ac:dyDescent="0.25">
      <c r="A110" s="11"/>
      <c r="B110" s="10" t="s">
        <v>112</v>
      </c>
      <c r="C110" s="39">
        <f>'01 -OPĆI'!C110+'02- KOMUNALNI'!C110+'03-SMEĆE'!C110+'04-GROBLJA'!C110+'05-IGRALIŠTA'!C110</f>
        <v>20500</v>
      </c>
      <c r="D110" s="39">
        <f>'01 -OPĆI'!D110+'02- KOMUNALNI'!D110+'03-SMEĆE'!D110+'04-PROMIDŽBA'!C110+'04-GROBLJA'!D110+'05-IGRALIŠTA'!D110+'08-PREFAKTURIRATI ALBANEŽ'!C110</f>
        <v>17022.43</v>
      </c>
      <c r="E110" s="39">
        <f>'01 -OPĆI'!E110+'02- KOMUNALNI'!E110+'03-SMEĆE'!E110+'04-PROMIDŽBA'!D110+'04-GROBLJA'!E110+'05-IGRALIŠTA'!E110+'08-PREFAKTURIRATI ALBANEŽ'!D110</f>
        <v>20500</v>
      </c>
      <c r="F110" s="88">
        <f>'01 -OPĆI'!F110+'02- KOMUNALNI'!F110+'03-SMEĆE'!F110+'04-PROMIDŽBA'!E110+'04-GROBLJA'!F110+'05-IGRALIŠTA'!F110+'08-PREFAKTURIRATI ALBANEŽ'!E110</f>
        <v>20500</v>
      </c>
    </row>
    <row r="111" spans="1:6" ht="30" customHeight="1" x14ac:dyDescent="0.25">
      <c r="A111" s="11"/>
      <c r="B111" s="10" t="s">
        <v>113</v>
      </c>
      <c r="C111" s="39">
        <f>'01 -OPĆI'!C111+'02- KOMUNALNI'!C111+'03-SMEĆE'!C111+'04-GROBLJA'!C111+'05-IGRALIŠTA'!C111</f>
        <v>0</v>
      </c>
      <c r="D111" s="39">
        <f>'01 -OPĆI'!D111+'02- KOMUNALNI'!D111+'03-SMEĆE'!D111+'04-PROMIDŽBA'!C111+'04-GROBLJA'!D111+'05-IGRALIŠTA'!D111+'08-PREFAKTURIRATI ALBANEŽ'!C111</f>
        <v>0</v>
      </c>
      <c r="E111" s="39">
        <f>'01 -OPĆI'!E111+'02- KOMUNALNI'!E111+'03-SMEĆE'!E111+'04-PROMIDŽBA'!D111+'04-GROBLJA'!E111+'05-IGRALIŠTA'!E111+'08-PREFAKTURIRATI ALBANEŽ'!D111</f>
        <v>0</v>
      </c>
      <c r="F111" s="88">
        <f>'01 -OPĆI'!F111+'02- KOMUNALNI'!F111+'03-SMEĆE'!F111+'04-PROMIDŽBA'!E111+'04-GROBLJA'!F111+'05-IGRALIŠTA'!F111+'08-PREFAKTURIRATI ALBANEŽ'!E111</f>
        <v>0</v>
      </c>
    </row>
    <row r="112" spans="1:6" ht="30" customHeight="1" x14ac:dyDescent="0.25">
      <c r="A112" s="11"/>
      <c r="B112" s="10" t="s">
        <v>114</v>
      </c>
      <c r="C112" s="39">
        <f>'01 -OPĆI'!C112+'02- KOMUNALNI'!C112+'03-SMEĆE'!C112+'04-GROBLJA'!C112+'05-IGRALIŠTA'!C112</f>
        <v>173060</v>
      </c>
      <c r="D112" s="39">
        <f>'01 -OPĆI'!D112+'02- KOMUNALNI'!D112+'03-SMEĆE'!D112+'04-PROMIDŽBA'!C112+'04-GROBLJA'!D112+'05-IGRALIŠTA'!D112+'08-PREFAKTURIRATI ALBANEŽ'!C112</f>
        <v>174489</v>
      </c>
      <c r="E112" s="39">
        <f>'01 -OPĆI'!E112+'02- KOMUNALNI'!E112+'03-SMEĆE'!E112+'04-PROMIDŽBA'!D112+'04-GROBLJA'!E112+'05-IGRALIŠTA'!E112+'08-PREFAKTURIRATI ALBANEŽ'!D112</f>
        <v>195000</v>
      </c>
      <c r="F112" s="88">
        <f>'01 -OPĆI'!F112+'02- KOMUNALNI'!F112+'03-SMEĆE'!F112+'04-PROMIDŽBA'!E112+'04-GROBLJA'!F112+'05-IGRALIŠTA'!F112+'08-PREFAKTURIRATI ALBANEŽ'!E112</f>
        <v>173060</v>
      </c>
    </row>
    <row r="113" spans="1:6" ht="30" customHeight="1" x14ac:dyDescent="0.25">
      <c r="A113" s="11" t="s">
        <v>1</v>
      </c>
      <c r="B113" s="10" t="s">
        <v>115</v>
      </c>
      <c r="C113" s="39">
        <f>'01 -OPĆI'!C113+'02- KOMUNALNI'!C113+'03-SMEĆE'!C113+'04-GROBLJA'!C113+'05-IGRALIŠTA'!C113</f>
        <v>514900</v>
      </c>
      <c r="D113" s="39">
        <f>'01 -OPĆI'!D113+'02- KOMUNALNI'!D113+'03-SMEĆE'!D113+'04-PROMIDŽBA'!C113+'04-GROBLJA'!D113+'05-IGRALIŠTA'!D113+'08-PREFAKTURIRATI ALBANEŽ'!C113</f>
        <v>426487.25</v>
      </c>
      <c r="E113" s="39">
        <f>'01 -OPĆI'!E113+'02- KOMUNALNI'!E113+'03-SMEĆE'!E113+'04-PROMIDŽBA'!D113+'04-GROBLJA'!E113+'05-IGRALIŠTA'!E113+'08-PREFAKTURIRATI ALBANEŽ'!D113</f>
        <v>514900</v>
      </c>
      <c r="F113" s="88">
        <f>'01 -OPĆI'!F113+'02- KOMUNALNI'!F113+'03-SMEĆE'!F113+'04-PROMIDŽBA'!E113+'04-GROBLJA'!F113+'05-IGRALIŠTA'!F113+'08-PREFAKTURIRATI ALBANEŽ'!E113</f>
        <v>353300</v>
      </c>
    </row>
    <row r="114" spans="1:6" ht="30" customHeight="1" x14ac:dyDescent="0.25">
      <c r="A114" s="11"/>
      <c r="B114" s="10" t="s">
        <v>116</v>
      </c>
      <c r="C114" s="39">
        <f>'01 -OPĆI'!C114+'02- KOMUNALNI'!C114+'03-SMEĆE'!C114+'04-GROBLJA'!C114+'05-IGRALIŠTA'!C114</f>
        <v>54620</v>
      </c>
      <c r="D114" s="39">
        <f>'01 -OPĆI'!D114+'02- KOMUNALNI'!D114+'03-SMEĆE'!D114+'04-PROMIDŽBA'!C114+'04-GROBLJA'!D114+'05-IGRALIŠTA'!D114+'08-PREFAKTURIRATI ALBANEŽ'!C114</f>
        <v>57454.5</v>
      </c>
      <c r="E114" s="39">
        <f>'01 -OPĆI'!E114+'02- KOMUNALNI'!E114+'03-SMEĆE'!E114+'04-PROMIDŽBA'!D114+'04-GROBLJA'!E114+'05-IGRALIŠTA'!E114+'08-PREFAKTURIRATI ALBANEŽ'!D114</f>
        <v>69000</v>
      </c>
      <c r="F114" s="88">
        <f>'01 -OPĆI'!F114+'02- KOMUNALNI'!F114+'03-SMEĆE'!F114+'04-PROMIDŽBA'!E114+'04-GROBLJA'!F114+'05-IGRALIŠTA'!F114+'08-PREFAKTURIRATI ALBANEŽ'!E114</f>
        <v>54620</v>
      </c>
    </row>
    <row r="115" spans="1:6" ht="30" customHeight="1" x14ac:dyDescent="0.25">
      <c r="A115" s="11"/>
      <c r="B115" s="10" t="s">
        <v>117</v>
      </c>
      <c r="C115" s="39">
        <f>'01 -OPĆI'!C115+'02- KOMUNALNI'!C115+'03-SMEĆE'!C115+'04-GROBLJA'!C115+'05-IGRALIŠTA'!C115</f>
        <v>250900</v>
      </c>
      <c r="D115" s="39">
        <f>'01 -OPĆI'!D115+'02- KOMUNALNI'!D115+'03-SMEĆE'!D115+'04-PROMIDŽBA'!C115+'04-GROBLJA'!D115+'05-IGRALIŠTA'!D115+'08-PREFAKTURIRATI ALBANEŽ'!C115</f>
        <v>219881.53999999998</v>
      </c>
      <c r="E115" s="39">
        <f>'01 -OPĆI'!E115+'02- KOMUNALNI'!E115+'03-SMEĆE'!E115+'04-PROMIDŽBA'!D115+'04-GROBLJA'!E115+'05-IGRALIŠTA'!E115+'08-PREFAKTURIRATI ALBANEŽ'!D115</f>
        <v>250900</v>
      </c>
      <c r="F115" s="88">
        <f>'01 -OPĆI'!F115+'02- KOMUNALNI'!F115+'03-SMEĆE'!F115+'04-PROMIDŽBA'!E115+'04-GROBLJA'!F115+'05-IGRALIŠTA'!F115+'08-PREFAKTURIRATI ALBANEŽ'!E115</f>
        <v>250900</v>
      </c>
    </row>
    <row r="116" spans="1:6" ht="30" customHeight="1" x14ac:dyDescent="0.25">
      <c r="A116" s="11"/>
      <c r="B116" s="10" t="s">
        <v>118</v>
      </c>
      <c r="C116" s="39">
        <f>'01 -OPĆI'!C116+'02- KOMUNALNI'!C116+'03-SMEĆE'!C116+'04-GROBLJA'!C116+'05-IGRALIŠTA'!C116</f>
        <v>75070</v>
      </c>
      <c r="D116" s="39">
        <f>'01 -OPĆI'!D116+'02- KOMUNALNI'!D116+'03-SMEĆE'!D116+'04-PROMIDŽBA'!C116+'04-GROBLJA'!D116+'05-IGRALIŠTA'!D116+'08-PREFAKTURIRATI ALBANEŽ'!C116</f>
        <v>74884.160000000003</v>
      </c>
      <c r="E116" s="39">
        <f>'01 -OPĆI'!E116+'02- KOMUNALNI'!E116+'03-SMEĆE'!E116+'04-PROMIDŽBA'!D116+'04-GROBLJA'!E116+'05-IGRALIŠTA'!E116+'08-PREFAKTURIRATI ALBANEŽ'!D116</f>
        <v>83200</v>
      </c>
      <c r="F116" s="88">
        <f>'01 -OPĆI'!F116+'02- KOMUNALNI'!F116+'03-SMEĆE'!F116+'04-PROMIDŽBA'!E116+'04-GROBLJA'!F116+'05-IGRALIŠTA'!F116+'08-PREFAKTURIRATI ALBANEŽ'!E116</f>
        <v>75070</v>
      </c>
    </row>
    <row r="117" spans="1:6" ht="30" customHeight="1" x14ac:dyDescent="0.25">
      <c r="A117" s="11"/>
      <c r="B117" s="10" t="s">
        <v>119</v>
      </c>
      <c r="C117" s="39">
        <f>'01 -OPĆI'!C117+'02- KOMUNALNI'!C117+'03-SMEĆE'!C117+'04-GROBLJA'!C117+'05-IGRALIŠTA'!C117</f>
        <v>7050</v>
      </c>
      <c r="D117" s="39">
        <f>'01 -OPĆI'!D117+'02- KOMUNALNI'!D117+'03-SMEĆE'!D117+'04-PROMIDŽBA'!C117+'04-GROBLJA'!D117+'05-IGRALIŠTA'!D117+'08-PREFAKTURIRATI ALBANEŽ'!C117</f>
        <v>0</v>
      </c>
      <c r="E117" s="39">
        <f>'01 -OPĆI'!E117+'02- KOMUNALNI'!E117+'03-SMEĆE'!E117+'04-PROMIDŽBA'!D117+'04-GROBLJA'!E117+'05-IGRALIŠTA'!E117+'08-PREFAKTURIRATI ALBANEŽ'!D117</f>
        <v>0</v>
      </c>
      <c r="F117" s="88">
        <f>'01 -OPĆI'!F117+'02- KOMUNALNI'!F117+'03-SMEĆE'!F117+'04-PROMIDŽBA'!E117+'04-GROBLJA'!F117+'05-IGRALIŠTA'!F117+'08-PREFAKTURIRATI ALBANEŽ'!E117</f>
        <v>7050</v>
      </c>
    </row>
    <row r="118" spans="1:6" ht="30" customHeight="1" x14ac:dyDescent="0.25">
      <c r="A118" s="11"/>
      <c r="B118" s="10" t="s">
        <v>120</v>
      </c>
      <c r="C118" s="39">
        <f>'01 -OPĆI'!C118+'02- KOMUNALNI'!C118+'03-SMEĆE'!C118+'04-GROBLJA'!C118+'05-IGRALIŠTA'!C118</f>
        <v>13800</v>
      </c>
      <c r="D118" s="39">
        <f>'01 -OPĆI'!D118+'02- KOMUNALNI'!D118+'03-SMEĆE'!D118+'04-PROMIDŽBA'!C118+'04-GROBLJA'!D118+'05-IGRALIŠTA'!D118+'08-PREFAKTURIRATI ALBANEŽ'!C118</f>
        <v>28304.31</v>
      </c>
      <c r="E118" s="39">
        <f>'01 -OPĆI'!E118+'02- KOMUNALNI'!E118+'03-SMEĆE'!E118+'04-PROMIDŽBA'!D118+'04-GROBLJA'!E118+'05-IGRALIŠTA'!E118+'08-PREFAKTURIRATI ALBANEŽ'!D118</f>
        <v>33000</v>
      </c>
      <c r="F118" s="88">
        <f>'01 -OPĆI'!F118+'02- KOMUNALNI'!F118+'03-SMEĆE'!F118+'04-PROMIDŽBA'!E118+'04-GROBLJA'!F118+'05-IGRALIŠTA'!F118+'08-PREFAKTURIRATI ALBANEŽ'!E118</f>
        <v>13800</v>
      </c>
    </row>
    <row r="119" spans="1:6" ht="30" customHeight="1" x14ac:dyDescent="0.25">
      <c r="A119" s="11"/>
      <c r="B119" s="10" t="s">
        <v>121</v>
      </c>
      <c r="C119" s="39">
        <f>'01 -OPĆI'!C119+'02- KOMUNALNI'!C119+'03-SMEĆE'!C119+'04-GROBLJA'!C119+'05-IGRALIŠTA'!C119</f>
        <v>0</v>
      </c>
      <c r="D119" s="39">
        <f>'01 -OPĆI'!D119+'02- KOMUNALNI'!D119+'03-SMEĆE'!D119+'04-PROMIDŽBA'!C119+'04-GROBLJA'!D119+'05-IGRALIŠTA'!D119+'08-PREFAKTURIRATI ALBANEŽ'!C119</f>
        <v>0</v>
      </c>
      <c r="E119" s="39">
        <f>'01 -OPĆI'!E119+'02- KOMUNALNI'!E119+'03-SMEĆE'!E119+'04-PROMIDŽBA'!D119+'04-GROBLJA'!E119+'05-IGRALIŠTA'!E119+'08-PREFAKTURIRATI ALBANEŽ'!D119</f>
        <v>0</v>
      </c>
      <c r="F119" s="88">
        <f>'01 -OPĆI'!F119+'02- KOMUNALNI'!F119+'03-SMEĆE'!F119+'04-PROMIDŽBA'!E119+'04-GROBLJA'!F119+'05-IGRALIŠTA'!F119+'08-PREFAKTURIRATI ALBANEŽ'!E119</f>
        <v>0</v>
      </c>
    </row>
    <row r="120" spans="1:6" ht="30" customHeight="1" x14ac:dyDescent="0.25">
      <c r="A120" s="11"/>
      <c r="B120" s="10" t="s">
        <v>122</v>
      </c>
      <c r="C120" s="39">
        <f>'01 -OPĆI'!C120+'02- KOMUNALNI'!C120+'03-SMEĆE'!C120+'04-GROBLJA'!C120+'05-IGRALIŠTA'!C120</f>
        <v>0</v>
      </c>
      <c r="D120" s="39">
        <f>'01 -OPĆI'!D120+'02- KOMUNALNI'!D120+'03-SMEĆE'!D120+'04-PROMIDŽBA'!C120+'04-GROBLJA'!D120+'05-IGRALIŠTA'!D120+'08-PREFAKTURIRATI ALBANEŽ'!C120</f>
        <v>0</v>
      </c>
      <c r="E120" s="39">
        <f>'01 -OPĆI'!E120+'02- KOMUNALNI'!E120+'03-SMEĆE'!E120+'04-PROMIDŽBA'!D120+'04-GROBLJA'!E120+'05-IGRALIŠTA'!E120+'08-PREFAKTURIRATI ALBANEŽ'!D120</f>
        <v>0</v>
      </c>
      <c r="F120" s="88">
        <f>'01 -OPĆI'!F120+'02- KOMUNALNI'!F120+'03-SMEĆE'!F120+'04-PROMIDŽBA'!E120+'04-GROBLJA'!F120+'05-IGRALIŠTA'!F120+'08-PREFAKTURIRATI ALBANEŽ'!E120</f>
        <v>0</v>
      </c>
    </row>
    <row r="121" spans="1:6" ht="30" customHeight="1" x14ac:dyDescent="0.25">
      <c r="A121" s="11"/>
      <c r="B121" s="10" t="s">
        <v>139</v>
      </c>
      <c r="C121" s="39">
        <f>'01 -OPĆI'!C121+'02- KOMUNALNI'!C121+'03-SMEĆE'!C121+'04-GROBLJA'!C121+'05-IGRALIŠTA'!C121</f>
        <v>7680</v>
      </c>
      <c r="D121" s="39">
        <f>'01 -OPĆI'!D121+'02- KOMUNALNI'!D121+'03-SMEĆE'!D121+'04-PROMIDŽBA'!C121+'04-GROBLJA'!D121+'05-IGRALIŠTA'!D121+'08-PREFAKTURIRATI ALBANEŽ'!C121</f>
        <v>6400</v>
      </c>
      <c r="E121" s="39">
        <f>'01 -OPĆI'!E121+'02- KOMUNALNI'!E121+'03-SMEĆE'!E121+'04-PROMIDŽBA'!D121+'04-GROBLJA'!E121+'05-IGRALIŠTA'!E121+'08-PREFAKTURIRATI ALBANEŽ'!D121</f>
        <v>8480</v>
      </c>
      <c r="F121" s="88">
        <f>'01 -OPĆI'!F121+'02- KOMUNALNI'!F121+'03-SMEĆE'!F121+'04-PROMIDŽBA'!E121+'04-GROBLJA'!F121+'05-IGRALIŠTA'!F121+'08-PREFAKTURIRATI ALBANEŽ'!E121</f>
        <v>7680</v>
      </c>
    </row>
    <row r="122" spans="1:6" ht="30" customHeight="1" x14ac:dyDescent="0.25">
      <c r="A122" s="11"/>
      <c r="B122" s="10" t="s">
        <v>124</v>
      </c>
      <c r="C122" s="39">
        <f>'01 -OPĆI'!C122+'02- KOMUNALNI'!C122+'03-SMEĆE'!C122+'04-GROBLJA'!C122+'05-IGRALIŠTA'!C122</f>
        <v>21000</v>
      </c>
      <c r="D122" s="39">
        <f>'01 -OPĆI'!D122+'02- KOMUNALNI'!D122+'03-SMEĆE'!D122+'04-PROMIDŽBA'!C122+'04-GROBLJA'!D122+'05-IGRALIŠTA'!D122+'08-PREFAKTURIRATI ALBANEŽ'!C122</f>
        <v>23050.28</v>
      </c>
      <c r="E122" s="39">
        <f>'01 -OPĆI'!E122+'02- KOMUNALNI'!E122+'03-SMEĆE'!E122+'04-PROMIDŽBA'!D122+'04-GROBLJA'!E122+'05-IGRALIŠTA'!E122+'08-PREFAKTURIRATI ALBANEŽ'!D122</f>
        <v>25500</v>
      </c>
      <c r="F122" s="88">
        <f>'01 -OPĆI'!F122+'02- KOMUNALNI'!F122+'03-SMEĆE'!F122+'04-PROMIDŽBA'!E122+'04-GROBLJA'!F122+'05-IGRALIŠTA'!F122+'08-PREFAKTURIRATI ALBANEŽ'!E122</f>
        <v>21000</v>
      </c>
    </row>
    <row r="123" spans="1:6" ht="30" customHeight="1" x14ac:dyDescent="0.25">
      <c r="A123" s="11"/>
      <c r="B123" s="10" t="s">
        <v>125</v>
      </c>
      <c r="C123" s="39">
        <f>'01 -OPĆI'!C123+'02- KOMUNALNI'!C123+'03-SMEĆE'!C123+'04-GROBLJA'!C123+'05-IGRALIŠTA'!C123</f>
        <v>1920</v>
      </c>
      <c r="D123" s="39">
        <f>'01 -OPĆI'!D123+'02- KOMUNALNI'!D123+'03-SMEĆE'!D123+'04-PROMIDŽBA'!C123+'04-GROBLJA'!D123+'05-IGRALIŠTA'!D123+'08-PREFAKTURIRATI ALBANEŽ'!C123</f>
        <v>2385</v>
      </c>
      <c r="E123" s="39">
        <f>'01 -OPĆI'!E123+'02- KOMUNALNI'!E123+'03-SMEĆE'!E123+'04-PROMIDŽBA'!D123+'04-GROBLJA'!E123+'05-IGRALIŠTA'!E123+'08-PREFAKTURIRATI ALBANEŽ'!D123</f>
        <v>2700</v>
      </c>
      <c r="F123" s="88">
        <f>'01 -OPĆI'!F123+'02- KOMUNALNI'!F123+'03-SMEĆE'!F123+'04-PROMIDŽBA'!E123+'04-GROBLJA'!F123+'05-IGRALIŠTA'!F123+'08-PREFAKTURIRATI ALBANEŽ'!E123</f>
        <v>1715</v>
      </c>
    </row>
    <row r="124" spans="1:6" ht="30" customHeight="1" x14ac:dyDescent="0.25">
      <c r="A124" s="11"/>
      <c r="B124" s="10" t="s">
        <v>126</v>
      </c>
      <c r="C124" s="39">
        <f>'01 -OPĆI'!C124+'02- KOMUNALNI'!C124+'03-SMEĆE'!C124+'04-GROBLJA'!C124+'05-IGRALIŠTA'!C124</f>
        <v>4700</v>
      </c>
      <c r="D124" s="39">
        <f>'01 -OPĆI'!D124+'02- KOMUNALNI'!D124+'03-SMEĆE'!D124+'04-PROMIDŽBA'!C124+'04-GROBLJA'!D124+'05-IGRALIŠTA'!D124+'08-PREFAKTURIRATI ALBANEŽ'!C124</f>
        <v>2500</v>
      </c>
      <c r="E124" s="39">
        <f>'01 -OPĆI'!E124+'02- KOMUNALNI'!E124+'03-SMEĆE'!E124+'04-PROMIDŽBA'!D124+'04-GROBLJA'!E124+'05-IGRALIŠTA'!E124+'08-PREFAKTURIRATI ALBANEŽ'!D124</f>
        <v>2500</v>
      </c>
      <c r="F124" s="88">
        <f>'01 -OPĆI'!F124+'02- KOMUNALNI'!F124+'03-SMEĆE'!F124+'04-PROMIDŽBA'!E124+'04-GROBLJA'!F124+'05-IGRALIŠTA'!F124+'08-PREFAKTURIRATI ALBANEŽ'!E124</f>
        <v>4700</v>
      </c>
    </row>
    <row r="125" spans="1:6" ht="30" customHeight="1" x14ac:dyDescent="0.25">
      <c r="A125" s="11"/>
      <c r="B125" s="10" t="s">
        <v>127</v>
      </c>
      <c r="C125" s="39">
        <f>'01 -OPĆI'!C125+'02- KOMUNALNI'!C125+'03-SMEĆE'!C125+'04-GROBLJA'!C125+'05-IGRALIŠTA'!C125</f>
        <v>28700</v>
      </c>
      <c r="D125" s="39">
        <f>'01 -OPĆI'!D125+'02- KOMUNALNI'!D125+'03-SMEĆE'!D125+'04-PROMIDŽBA'!C125+'04-GROBLJA'!D125+'05-IGRALIŠTA'!D125+'08-PREFAKTURIRATI ALBANEŽ'!C125</f>
        <v>37396.36</v>
      </c>
      <c r="E125" s="39">
        <f>'01 -OPĆI'!E125+'02- KOMUNALNI'!E125+'03-SMEĆE'!E125+'04-PROMIDŽBA'!D125+'04-GROBLJA'!E125+'05-IGRALIŠTA'!E125+'08-PREFAKTURIRATI ALBANEŽ'!D125</f>
        <v>41500</v>
      </c>
      <c r="F125" s="88">
        <f>'01 -OPĆI'!F125+'02- KOMUNALNI'!F125+'03-SMEĆE'!F125+'04-PROMIDŽBA'!E125+'04-GROBLJA'!F125+'05-IGRALIŠTA'!F125+'08-PREFAKTURIRATI ALBANEŽ'!E125</f>
        <v>28700</v>
      </c>
    </row>
    <row r="126" spans="1:6" s="56" customFormat="1" ht="30" customHeight="1" x14ac:dyDescent="0.25">
      <c r="A126" s="58" t="s">
        <v>23</v>
      </c>
      <c r="B126" s="59" t="s">
        <v>128</v>
      </c>
      <c r="C126" s="60">
        <f>C127+C128</f>
        <v>105535</v>
      </c>
      <c r="D126" s="60">
        <f>D127+D128</f>
        <v>93025.77</v>
      </c>
      <c r="E126" s="60">
        <f>E127+E128</f>
        <v>110115</v>
      </c>
      <c r="F126" s="103">
        <f>F127+F128</f>
        <v>83935</v>
      </c>
    </row>
    <row r="127" spans="1:6" ht="30" customHeight="1" x14ac:dyDescent="0.25">
      <c r="A127" s="11"/>
      <c r="B127" s="10" t="s">
        <v>129</v>
      </c>
      <c r="C127" s="39">
        <f>'01 -OPĆI'!C127+'02- KOMUNALNI'!C127+'03-SMEĆE'!C127+'04-GROBLJA'!C127+'05-IGRALIŠTA'!C127</f>
        <v>5</v>
      </c>
      <c r="D127" s="39">
        <f>'01 -OPĆI'!D127+'02- KOMUNALNI'!D127+'03-SMEĆE'!D127+'04-PROMIDŽBA'!C127+'04-GROBLJA'!D127+'05-IGRALIŠTA'!D127+'08-PREFAKTURIRATI ALBANEŽ'!C127</f>
        <v>12.06</v>
      </c>
      <c r="E127" s="39">
        <f>'01 -OPĆI'!E127+'02- KOMUNALNI'!E127+'03-SMEĆE'!E127+'04-PROMIDŽBA'!D127+'04-GROBLJA'!E127+'05-IGRALIŠTA'!E127+'08-PREFAKTURIRATI ALBANEŽ'!D127</f>
        <v>15</v>
      </c>
      <c r="F127" s="88">
        <f>'01 -OPĆI'!F127+'02- KOMUNALNI'!F127+'03-SMEĆE'!F127+'04-PROMIDŽBA'!E127+'04-GROBLJA'!F127+'05-IGRALIŠTA'!F127+'08-PREFAKTURIRATI ALBANEŽ'!E127</f>
        <v>5</v>
      </c>
    </row>
    <row r="128" spans="1:6" ht="30" customHeight="1" x14ac:dyDescent="0.25">
      <c r="A128" s="11"/>
      <c r="B128" s="10" t="s">
        <v>130</v>
      </c>
      <c r="C128" s="39">
        <f>'01 -OPĆI'!C128+'02- KOMUNALNI'!C128+'03-SMEĆE'!C128+'04-GROBLJA'!C128+'05-IGRALIŠTA'!C128</f>
        <v>105530</v>
      </c>
      <c r="D128" s="39">
        <f>'01 -OPĆI'!D128+'02- KOMUNALNI'!D128+'03-SMEĆE'!D128+'04-PROMIDŽBA'!C128+'04-GROBLJA'!D128+'05-IGRALIŠTA'!D128+'08-PREFAKTURIRATI ALBANEŽ'!C128</f>
        <v>93013.71</v>
      </c>
      <c r="E128" s="39">
        <f>'01 -OPĆI'!E128+'02- KOMUNALNI'!E128+'03-SMEĆE'!E128+'04-PROMIDŽBA'!D128+'04-GROBLJA'!E128+'05-IGRALIŠTA'!E128+'08-PREFAKTURIRATI ALBANEŽ'!D128</f>
        <v>110100</v>
      </c>
      <c r="F128" s="88">
        <f>'01 -OPĆI'!F128+'02- KOMUNALNI'!F128+'03-SMEĆE'!F128+'04-PROMIDŽBA'!E128+'04-GROBLJA'!F128+'05-IGRALIŠTA'!F128+'08-PREFAKTURIRATI ALBANEŽ'!E128</f>
        <v>83930</v>
      </c>
    </row>
    <row r="129" spans="1:6" s="56" customFormat="1" ht="30" customHeight="1" x14ac:dyDescent="0.25">
      <c r="A129" s="58" t="s">
        <v>25</v>
      </c>
      <c r="B129" s="59" t="s">
        <v>131</v>
      </c>
      <c r="C129" s="60">
        <f>C130+C131+C132+C133</f>
        <v>81000</v>
      </c>
      <c r="D129" s="60">
        <f>D130+D131+D132+D133</f>
        <v>22590.31</v>
      </c>
      <c r="E129" s="60">
        <f t="shared" ref="E129" si="8">E130+E131+E132+E133</f>
        <v>31000</v>
      </c>
      <c r="F129" s="103">
        <f>F130+F131+F132+F133</f>
        <v>76000</v>
      </c>
    </row>
    <row r="130" spans="1:6" s="47" customFormat="1" ht="30" customHeight="1" x14ac:dyDescent="0.25">
      <c r="A130" s="48"/>
      <c r="B130" s="21" t="s">
        <v>132</v>
      </c>
      <c r="C130" s="39">
        <f>'01 -OPĆI'!C130+'02- KOMUNALNI'!C130+'03-SMEĆE'!C130+'04-GROBLJA'!C130+'05-IGRALIŠTA'!C130</f>
        <v>75000</v>
      </c>
      <c r="D130" s="39">
        <f>'01 -OPĆI'!D130+'02- KOMUNALNI'!D130+'03-SMEĆE'!D130+'04-PROMIDŽBA'!C130+'04-GROBLJA'!D130+'05-IGRALIŠTA'!D130+'08-PREFAKTURIRATI ALBANEŽ'!C130</f>
        <v>20090.310000000001</v>
      </c>
      <c r="E130" s="39">
        <f>'01 -OPĆI'!E130+'02- KOMUNALNI'!E130+'03-SMEĆE'!E130+'04-PROMIDŽBA'!D130+'04-GROBLJA'!E130+'05-IGRALIŠTA'!E130+'08-PREFAKTURIRATI ALBANEŽ'!D130</f>
        <v>25000</v>
      </c>
      <c r="F130" s="88">
        <f>'01 -OPĆI'!F130+'02- KOMUNALNI'!F130+'03-SMEĆE'!F130+'04-PROMIDŽBA'!E130+'04-GROBLJA'!F130+'05-IGRALIŠTA'!F130+'08-PREFAKTURIRATI ALBANEŽ'!E130</f>
        <v>70000</v>
      </c>
    </row>
    <row r="131" spans="1:6" ht="51" customHeight="1" x14ac:dyDescent="0.25">
      <c r="A131" s="11"/>
      <c r="B131" s="10" t="s">
        <v>133</v>
      </c>
      <c r="C131" s="39">
        <f>'01 -OPĆI'!C131+'02- KOMUNALNI'!C131+'03-SMEĆE'!C131+'04-GROBLJA'!C131+'05-IGRALIŠTA'!C131</f>
        <v>0</v>
      </c>
      <c r="D131" s="39">
        <f>'01 -OPĆI'!D131+'02- KOMUNALNI'!D131+'03-SMEĆE'!D131+'04-PROMIDŽBA'!C131+'04-GROBLJA'!D131+'05-IGRALIŠTA'!D131+'08-PREFAKTURIRATI ALBANEŽ'!C131</f>
        <v>0</v>
      </c>
      <c r="E131" s="39">
        <f>'01 -OPĆI'!E131+'02- KOMUNALNI'!E131+'03-SMEĆE'!E131+'04-PROMIDŽBA'!D131+'04-GROBLJA'!E131+'05-IGRALIŠTA'!E131+'08-PREFAKTURIRATI ALBANEŽ'!D131</f>
        <v>0</v>
      </c>
      <c r="F131" s="88">
        <f>'01 -OPĆI'!F131+'02- KOMUNALNI'!F131+'03-SMEĆE'!F131+'04-PROMIDŽBA'!E131+'04-GROBLJA'!F131+'05-IGRALIŠTA'!F131+'08-PREFAKTURIRATI ALBANEŽ'!E131</f>
        <v>0</v>
      </c>
    </row>
    <row r="132" spans="1:6" ht="30" customHeight="1" x14ac:dyDescent="0.25">
      <c r="A132" s="11"/>
      <c r="B132" s="10" t="s">
        <v>134</v>
      </c>
      <c r="C132" s="39">
        <f>'01 -OPĆI'!C132+'02- KOMUNALNI'!C132+'03-SMEĆE'!C132+'04-GROBLJA'!C132+'05-IGRALIŠTA'!C132</f>
        <v>4000</v>
      </c>
      <c r="D132" s="39">
        <f>'01 -OPĆI'!D132+'02- KOMUNALNI'!D132+'03-SMEĆE'!D132+'04-PROMIDŽBA'!C132+'04-GROBLJA'!D132+'05-IGRALIŠTA'!D132+'08-PREFAKTURIRATI ALBANEŽ'!C132</f>
        <v>2500</v>
      </c>
      <c r="E132" s="39">
        <f>'01 -OPĆI'!E132+'02- KOMUNALNI'!E132+'03-SMEĆE'!E132+'04-PROMIDŽBA'!D132+'04-GROBLJA'!E132+'05-IGRALIŠTA'!E132+'08-PREFAKTURIRATI ALBANEŽ'!D132</f>
        <v>4000</v>
      </c>
      <c r="F132" s="88">
        <f>'01 -OPĆI'!F132+'02- KOMUNALNI'!F132+'03-SMEĆE'!F132+'04-PROMIDŽBA'!E132+'04-GROBLJA'!F132+'05-IGRALIŠTA'!F132+'08-PREFAKTURIRATI ALBANEŽ'!E132</f>
        <v>4000</v>
      </c>
    </row>
    <row r="133" spans="1:6" ht="30" customHeight="1" x14ac:dyDescent="0.25">
      <c r="A133" s="11"/>
      <c r="B133" s="10" t="s">
        <v>135</v>
      </c>
      <c r="C133" s="39">
        <f>'01 -OPĆI'!C133+'02- KOMUNALNI'!C133+'03-SMEĆE'!C133+'04-GROBLJA'!C133+'05-IGRALIŠTA'!C133</f>
        <v>2000</v>
      </c>
      <c r="D133" s="39">
        <f>'01 -OPĆI'!D133+'02- KOMUNALNI'!D133+'03-SMEĆE'!D133+'04-PROMIDŽBA'!C133+'04-GROBLJA'!D133+'05-IGRALIŠTA'!D133+'08-PREFAKTURIRATI ALBANEŽ'!C133</f>
        <v>0</v>
      </c>
      <c r="E133" s="39">
        <f>'01 -OPĆI'!E133+'02- KOMUNALNI'!E133+'03-SMEĆE'!E133+'04-PROMIDŽBA'!D133+'04-GROBLJA'!E133+'05-IGRALIŠTA'!E133+'08-PREFAKTURIRATI ALBANEŽ'!D133</f>
        <v>2000</v>
      </c>
      <c r="F133" s="88">
        <f>'01 -OPĆI'!F133+'02- KOMUNALNI'!F133+'03-SMEĆE'!F133+'04-PROMIDŽBA'!E133+'04-GROBLJA'!F133+'05-IGRALIŠTA'!F133+'08-PREFAKTURIRATI ALBANEŽ'!E133</f>
        <v>2000</v>
      </c>
    </row>
    <row r="134" spans="1:6" s="57" customFormat="1" ht="30" customHeight="1" x14ac:dyDescent="0.25">
      <c r="A134" s="15" t="s">
        <v>27</v>
      </c>
      <c r="B134" s="25" t="s">
        <v>137</v>
      </c>
      <c r="C134" s="29">
        <f t="shared" ref="C134" si="9">C9-C29</f>
        <v>-438005</v>
      </c>
      <c r="D134" s="29">
        <f t="shared" ref="D134:E134" si="10">D9-D29</f>
        <v>1463595.290000001</v>
      </c>
      <c r="E134" s="29">
        <f t="shared" si="10"/>
        <v>339730</v>
      </c>
      <c r="F134" s="104">
        <f t="shared" ref="F134" si="11">F9-F29</f>
        <v>-1124100</v>
      </c>
    </row>
  </sheetData>
  <mergeCells count="13">
    <mergeCell ref="B4:E4"/>
    <mergeCell ref="A6:A8"/>
    <mergeCell ref="B6:B8"/>
    <mergeCell ref="D6:D8"/>
    <mergeCell ref="E6:E8"/>
    <mergeCell ref="C6:C8"/>
    <mergeCell ref="F6:F8"/>
    <mergeCell ref="F26:F28"/>
    <mergeCell ref="A26:A28"/>
    <mergeCell ref="B26:B28"/>
    <mergeCell ref="D26:D28"/>
    <mergeCell ref="E26:E28"/>
    <mergeCell ref="C26:C28"/>
  </mergeCells>
  <pageMargins left="0.70866141732283472" right="0.70866141732283472" top="0.74803149606299213" bottom="0.74803149606299213" header="0.31496062992125984" footer="0.31496062992125984"/>
  <pageSetup paperSize="9" scale="70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34"/>
  <sheetViews>
    <sheetView topLeftCell="A13" workbookViewId="0">
      <selection activeCell="L16" sqref="L16"/>
    </sheetView>
  </sheetViews>
  <sheetFormatPr defaultRowHeight="15" x14ac:dyDescent="0.25"/>
  <cols>
    <col min="1" max="1" width="7.140625" style="41" customWidth="1"/>
    <col min="2" max="2" width="31.140625" style="49" customWidth="1"/>
    <col min="3" max="4" width="17.5703125" style="82" customWidth="1"/>
    <col min="5" max="5" width="19.42578125" style="82" customWidth="1"/>
    <col min="6" max="6" width="19.42578125" style="105" hidden="1" customWidth="1"/>
    <col min="7" max="7" width="13.28515625" style="30" bestFit="1" customWidth="1"/>
    <col min="8" max="16384" width="9.140625" style="30"/>
  </cols>
  <sheetData>
    <row r="1" spans="1:6" x14ac:dyDescent="0.25">
      <c r="A1" s="65"/>
      <c r="B1" s="66"/>
      <c r="C1" s="67"/>
      <c r="D1" s="67"/>
      <c r="E1" s="67"/>
      <c r="F1" s="95"/>
    </row>
    <row r="2" spans="1:6" x14ac:dyDescent="0.25">
      <c r="A2" s="68"/>
      <c r="B2" s="17" t="s">
        <v>0</v>
      </c>
      <c r="C2" s="108"/>
      <c r="D2" s="108"/>
      <c r="E2" s="108"/>
      <c r="F2" s="114"/>
    </row>
    <row r="3" spans="1:6" s="51" customFormat="1" ht="15.75" x14ac:dyDescent="0.25">
      <c r="A3" s="1" t="s">
        <v>1</v>
      </c>
      <c r="B3" s="124" t="s">
        <v>180</v>
      </c>
      <c r="C3" s="28"/>
      <c r="D3" s="28"/>
      <c r="E3" s="28"/>
      <c r="F3" s="97"/>
    </row>
    <row r="4" spans="1:6" ht="15.75" x14ac:dyDescent="0.25">
      <c r="A4" s="70"/>
      <c r="B4" s="137" t="s">
        <v>184</v>
      </c>
      <c r="C4" s="137"/>
      <c r="D4" s="137"/>
      <c r="E4" s="137"/>
    </row>
    <row r="5" spans="1:6" ht="15.75" x14ac:dyDescent="0.25">
      <c r="A5" s="35"/>
      <c r="B5" s="33"/>
      <c r="C5" s="34"/>
      <c r="D5" s="34"/>
      <c r="E5" s="34"/>
      <c r="F5" s="95"/>
    </row>
    <row r="6" spans="1:6" s="31" customFormat="1" ht="15" customHeight="1" x14ac:dyDescent="0.25">
      <c r="A6" s="146" t="s">
        <v>1</v>
      </c>
      <c r="B6" s="149" t="s">
        <v>2</v>
      </c>
      <c r="C6" s="134" t="s">
        <v>166</v>
      </c>
      <c r="D6" s="134" t="s">
        <v>167</v>
      </c>
      <c r="E6" s="134" t="s">
        <v>183</v>
      </c>
      <c r="F6" s="125" t="s">
        <v>164</v>
      </c>
    </row>
    <row r="7" spans="1:6" s="31" customFormat="1" ht="15" customHeight="1" x14ac:dyDescent="0.25">
      <c r="A7" s="147"/>
      <c r="B7" s="150"/>
      <c r="C7" s="135"/>
      <c r="D7" s="135"/>
      <c r="E7" s="135"/>
      <c r="F7" s="126"/>
    </row>
    <row r="8" spans="1:6" s="31" customFormat="1" ht="43.5" customHeight="1" x14ac:dyDescent="0.25">
      <c r="A8" s="148"/>
      <c r="B8" s="151"/>
      <c r="C8" s="136"/>
      <c r="D8" s="136"/>
      <c r="E8" s="136"/>
      <c r="F8" s="127"/>
    </row>
    <row r="9" spans="1:6" s="31" customFormat="1" ht="30" customHeight="1" x14ac:dyDescent="0.25">
      <c r="A9" s="63" t="s">
        <v>3</v>
      </c>
      <c r="B9" s="64" t="s">
        <v>4</v>
      </c>
      <c r="C9" s="4">
        <f>C10+C11+C12+C13+C14+C15+C16+C17+C18+C19+C20+C21+C22+C23+C24+C25</f>
        <v>368900</v>
      </c>
      <c r="D9" s="4">
        <f>D10+D11+D12+D13+D14+D15+D16+D17+D18+D19+D20+D21+D22+D23+D24+D25</f>
        <v>237063.36000000002</v>
      </c>
      <c r="E9" s="4">
        <f>E10+E11+E12+E13+E14+E15+E16+E17+E18+E19+E20+E21+E22+E23+E24+E25</f>
        <v>379950</v>
      </c>
      <c r="F9" s="115">
        <f>F10+F11+F12+F13+F14+F15+F16+F17+F18+F19+F20+F21+F22+F23+F24+F25</f>
        <v>529400</v>
      </c>
    </row>
    <row r="10" spans="1:6" ht="30" customHeight="1" x14ac:dyDescent="0.25">
      <c r="A10" s="38" t="s">
        <v>5</v>
      </c>
      <c r="B10" s="19" t="s">
        <v>6</v>
      </c>
      <c r="C10" s="39">
        <v>360000</v>
      </c>
      <c r="D10" s="39">
        <v>219837.17</v>
      </c>
      <c r="E10" s="39">
        <v>362680</v>
      </c>
      <c r="F10" s="88">
        <v>520500</v>
      </c>
    </row>
    <row r="11" spans="1:6" ht="30" customHeight="1" x14ac:dyDescent="0.25">
      <c r="A11" s="40" t="s">
        <v>7</v>
      </c>
      <c r="B11" s="10" t="s">
        <v>8</v>
      </c>
      <c r="C11" s="39"/>
      <c r="D11" s="39"/>
      <c r="E11" s="39">
        <v>0</v>
      </c>
      <c r="F11" s="88"/>
    </row>
    <row r="12" spans="1:6" ht="30" customHeight="1" x14ac:dyDescent="0.25">
      <c r="A12" s="40" t="s">
        <v>9</v>
      </c>
      <c r="B12" s="10" t="s">
        <v>10</v>
      </c>
      <c r="C12" s="39"/>
      <c r="D12" s="39"/>
      <c r="E12" s="39">
        <v>0</v>
      </c>
      <c r="F12" s="88"/>
    </row>
    <row r="13" spans="1:6" ht="30" customHeight="1" x14ac:dyDescent="0.25">
      <c r="A13" s="38" t="s">
        <v>11</v>
      </c>
      <c r="B13" s="10" t="s">
        <v>12</v>
      </c>
      <c r="C13" s="39"/>
      <c r="D13" s="39"/>
      <c r="E13" s="39">
        <v>0</v>
      </c>
      <c r="F13" s="88"/>
    </row>
    <row r="14" spans="1:6" ht="30" customHeight="1" x14ac:dyDescent="0.25">
      <c r="A14" s="40" t="s">
        <v>13</v>
      </c>
      <c r="B14" s="10" t="s">
        <v>14</v>
      </c>
      <c r="C14" s="39"/>
      <c r="D14" s="39"/>
      <c r="E14" s="39">
        <v>0</v>
      </c>
      <c r="F14" s="88"/>
    </row>
    <row r="15" spans="1:6" ht="30" customHeight="1" x14ac:dyDescent="0.25">
      <c r="A15" s="40" t="s">
        <v>15</v>
      </c>
      <c r="B15" s="10" t="s">
        <v>16</v>
      </c>
      <c r="C15" s="39"/>
      <c r="D15" s="39"/>
      <c r="E15" s="39">
        <v>0</v>
      </c>
      <c r="F15" s="88"/>
    </row>
    <row r="16" spans="1:6" ht="30" customHeight="1" x14ac:dyDescent="0.25">
      <c r="A16" s="38" t="s">
        <v>17</v>
      </c>
      <c r="B16" s="10" t="s">
        <v>18</v>
      </c>
      <c r="C16" s="39"/>
      <c r="D16" s="39"/>
      <c r="E16" s="39">
        <v>0</v>
      </c>
      <c r="F16" s="88"/>
    </row>
    <row r="17" spans="1:6" ht="30" customHeight="1" x14ac:dyDescent="0.25">
      <c r="A17" s="40" t="s">
        <v>19</v>
      </c>
      <c r="B17" s="10" t="s">
        <v>20</v>
      </c>
      <c r="C17" s="39"/>
      <c r="D17" s="39"/>
      <c r="E17" s="39">
        <v>0</v>
      </c>
      <c r="F17" s="88"/>
    </row>
    <row r="18" spans="1:6" ht="30" customHeight="1" x14ac:dyDescent="0.25">
      <c r="A18" s="40" t="s">
        <v>21</v>
      </c>
      <c r="B18" s="10" t="s">
        <v>22</v>
      </c>
      <c r="C18" s="39"/>
      <c r="D18" s="39"/>
      <c r="E18" s="39">
        <v>0</v>
      </c>
      <c r="F18" s="88"/>
    </row>
    <row r="19" spans="1:6" ht="30" customHeight="1" x14ac:dyDescent="0.25">
      <c r="A19" s="38" t="s">
        <v>23</v>
      </c>
      <c r="B19" s="10" t="s">
        <v>24</v>
      </c>
      <c r="C19" s="39"/>
      <c r="D19" s="39"/>
      <c r="E19" s="39">
        <v>0</v>
      </c>
      <c r="F19" s="88"/>
    </row>
    <row r="20" spans="1:6" ht="30" customHeight="1" x14ac:dyDescent="0.25">
      <c r="A20" s="40" t="s">
        <v>25</v>
      </c>
      <c r="B20" s="10" t="s">
        <v>26</v>
      </c>
      <c r="C20" s="39"/>
      <c r="D20" s="39"/>
      <c r="E20" s="39">
        <v>0</v>
      </c>
      <c r="F20" s="88"/>
    </row>
    <row r="21" spans="1:6" ht="30" customHeight="1" x14ac:dyDescent="0.25">
      <c r="A21" s="40" t="s">
        <v>27</v>
      </c>
      <c r="B21" s="10" t="s">
        <v>28</v>
      </c>
      <c r="C21" s="39"/>
      <c r="D21" s="39"/>
      <c r="E21" s="39">
        <v>0</v>
      </c>
      <c r="F21" s="88"/>
    </row>
    <row r="22" spans="1:6" ht="30" customHeight="1" x14ac:dyDescent="0.25">
      <c r="A22" s="38" t="s">
        <v>29</v>
      </c>
      <c r="B22" s="10" t="s">
        <v>30</v>
      </c>
      <c r="C22" s="93">
        <v>900</v>
      </c>
      <c r="D22" s="39">
        <v>457.79</v>
      </c>
      <c r="E22" s="93">
        <v>500</v>
      </c>
      <c r="F22" s="116">
        <v>900</v>
      </c>
    </row>
    <row r="23" spans="1:6" ht="30" customHeight="1" x14ac:dyDescent="0.25">
      <c r="A23" s="40" t="s">
        <v>31</v>
      </c>
      <c r="B23" s="10" t="s">
        <v>32</v>
      </c>
      <c r="C23" s="93">
        <v>8000</v>
      </c>
      <c r="D23" s="39">
        <f>0.07+14792.78+1975.55</f>
        <v>16768.400000000001</v>
      </c>
      <c r="E23" s="93">
        <v>16770</v>
      </c>
      <c r="F23" s="116">
        <v>8000</v>
      </c>
    </row>
    <row r="24" spans="1:6" ht="30" customHeight="1" x14ac:dyDescent="0.25">
      <c r="A24" s="40" t="s">
        <v>33</v>
      </c>
      <c r="B24" s="10" t="s">
        <v>34</v>
      </c>
      <c r="C24" s="93">
        <v>0</v>
      </c>
      <c r="D24" s="39"/>
      <c r="E24" s="93">
        <v>0</v>
      </c>
      <c r="F24" s="116">
        <v>0</v>
      </c>
    </row>
    <row r="25" spans="1:6" s="82" customFormat="1" ht="30" customHeight="1" x14ac:dyDescent="0.25">
      <c r="A25" s="38" t="s">
        <v>35</v>
      </c>
      <c r="B25" s="10" t="s">
        <v>36</v>
      </c>
      <c r="C25" s="93"/>
      <c r="D25" s="39"/>
      <c r="E25" s="93">
        <v>0</v>
      </c>
      <c r="F25" s="116"/>
    </row>
    <row r="26" spans="1:6" s="62" customFormat="1" ht="30" customHeight="1" x14ac:dyDescent="0.25">
      <c r="A26" s="144" t="s">
        <v>1</v>
      </c>
      <c r="B26" s="145" t="s">
        <v>37</v>
      </c>
      <c r="C26" s="134" t="s">
        <v>166</v>
      </c>
      <c r="D26" s="134" t="s">
        <v>167</v>
      </c>
      <c r="E26" s="134" t="s">
        <v>183</v>
      </c>
      <c r="F26" s="125" t="s">
        <v>164</v>
      </c>
    </row>
    <row r="27" spans="1:6" s="62" customFormat="1" ht="46.5" customHeight="1" x14ac:dyDescent="0.25">
      <c r="A27" s="144"/>
      <c r="B27" s="145"/>
      <c r="C27" s="135"/>
      <c r="D27" s="135"/>
      <c r="E27" s="135"/>
      <c r="F27" s="126"/>
    </row>
    <row r="28" spans="1:6" s="62" customFormat="1" ht="30" hidden="1" customHeight="1" x14ac:dyDescent="0.25">
      <c r="A28" s="144"/>
      <c r="B28" s="145"/>
      <c r="C28" s="136"/>
      <c r="D28" s="136"/>
      <c r="E28" s="136"/>
      <c r="F28" s="127"/>
    </row>
    <row r="29" spans="1:6" s="62" customFormat="1" ht="30" customHeight="1" x14ac:dyDescent="0.25">
      <c r="A29" s="73" t="s">
        <v>38</v>
      </c>
      <c r="B29" s="64" t="s">
        <v>39</v>
      </c>
      <c r="C29" s="92">
        <f>C31+C48+C99+C101+C105+C109+C126+C129+C107</f>
        <v>2545265</v>
      </c>
      <c r="D29" s="92">
        <f>D31+D48+D99+D101+D105+D109+D126+D129+D107</f>
        <v>2310404.14</v>
      </c>
      <c r="E29" s="92">
        <f t="shared" ref="E29:F29" si="0">E31+E48+E99+E101+E105+E109+E126+E129+E107</f>
        <v>2718180</v>
      </c>
      <c r="F29" s="117">
        <f t="shared" si="0"/>
        <v>2470635</v>
      </c>
    </row>
    <row r="30" spans="1:6" ht="30" customHeight="1" x14ac:dyDescent="0.25">
      <c r="A30" s="42"/>
      <c r="B30" s="43"/>
      <c r="C30" s="39"/>
      <c r="D30" s="39"/>
      <c r="E30" s="44"/>
      <c r="F30" s="118"/>
    </row>
    <row r="31" spans="1:6" s="71" customFormat="1" ht="30" customHeight="1" x14ac:dyDescent="0.25">
      <c r="A31" s="53" t="s">
        <v>5</v>
      </c>
      <c r="B31" s="54" t="s">
        <v>40</v>
      </c>
      <c r="C31" s="55">
        <f>C32+C33+C34+C35+C36+C37+C38+C39+C40+C41+C42+C43+C44+C45+C46+C47</f>
        <v>144700</v>
      </c>
      <c r="D31" s="55">
        <f>D32+D33+D34+D35+D36+D37+D38+D39+D40+D41+D42+D43+D44+D45+D46+D47</f>
        <v>137368.88</v>
      </c>
      <c r="E31" s="55">
        <f t="shared" ref="E31:F31" si="1">E32+E33+E34+E35+E36+E37+E38+E39+E40+E41+E42+E43+E44+E45+E46+E47</f>
        <v>147680</v>
      </c>
      <c r="F31" s="102">
        <f t="shared" si="1"/>
        <v>144700</v>
      </c>
    </row>
    <row r="32" spans="1:6" s="50" customFormat="1" ht="30" customHeight="1" x14ac:dyDescent="0.25">
      <c r="A32" s="46"/>
      <c r="B32" s="21" t="s">
        <v>41</v>
      </c>
      <c r="C32" s="93">
        <v>3000</v>
      </c>
      <c r="D32" s="39"/>
      <c r="E32" s="93"/>
      <c r="F32" s="116">
        <v>3000</v>
      </c>
    </row>
    <row r="33" spans="1:6" s="50" customFormat="1" ht="30" customHeight="1" x14ac:dyDescent="0.25">
      <c r="A33" s="46"/>
      <c r="B33" s="21" t="s">
        <v>42</v>
      </c>
      <c r="C33" s="93">
        <v>1200</v>
      </c>
      <c r="D33" s="39">
        <v>712.77</v>
      </c>
      <c r="E33" s="93">
        <v>750</v>
      </c>
      <c r="F33" s="116">
        <v>1200</v>
      </c>
    </row>
    <row r="34" spans="1:6" ht="30" customHeight="1" x14ac:dyDescent="0.25">
      <c r="A34" s="11" t="s">
        <v>1</v>
      </c>
      <c r="B34" s="10" t="s">
        <v>43</v>
      </c>
      <c r="C34" s="93">
        <v>15000</v>
      </c>
      <c r="D34" s="39">
        <f>867.53+7683.11</f>
        <v>8550.64</v>
      </c>
      <c r="E34" s="93">
        <v>9500</v>
      </c>
      <c r="F34" s="116">
        <v>15000</v>
      </c>
    </row>
    <row r="35" spans="1:6" ht="30" customHeight="1" x14ac:dyDescent="0.25">
      <c r="A35" s="11"/>
      <c r="B35" s="10" t="s">
        <v>44</v>
      </c>
      <c r="C35" s="93">
        <v>4000</v>
      </c>
      <c r="D35" s="39">
        <v>981</v>
      </c>
      <c r="E35" s="93">
        <v>1000</v>
      </c>
      <c r="F35" s="116">
        <v>4000</v>
      </c>
    </row>
    <row r="36" spans="1:6" ht="30" customHeight="1" x14ac:dyDescent="0.25">
      <c r="A36" s="11"/>
      <c r="B36" s="10" t="s">
        <v>45</v>
      </c>
      <c r="C36" s="93">
        <v>2200</v>
      </c>
      <c r="D36" s="39"/>
      <c r="E36" s="93"/>
      <c r="F36" s="116">
        <v>2200</v>
      </c>
    </row>
    <row r="37" spans="1:6" ht="30" customHeight="1" x14ac:dyDescent="0.25">
      <c r="A37" s="11" t="s">
        <v>1</v>
      </c>
      <c r="B37" s="10" t="s">
        <v>46</v>
      </c>
      <c r="C37" s="93">
        <v>49000</v>
      </c>
      <c r="D37" s="39">
        <v>46628.480000000003</v>
      </c>
      <c r="E37" s="93">
        <v>49000</v>
      </c>
      <c r="F37" s="116">
        <v>49000</v>
      </c>
    </row>
    <row r="38" spans="1:6" ht="30" customHeight="1" x14ac:dyDescent="0.25">
      <c r="A38" s="11"/>
      <c r="B38" s="10" t="s">
        <v>47</v>
      </c>
      <c r="C38" s="93"/>
      <c r="D38" s="39"/>
      <c r="E38" s="93"/>
      <c r="F38" s="116"/>
    </row>
    <row r="39" spans="1:6" ht="30" customHeight="1" x14ac:dyDescent="0.25">
      <c r="A39" s="11"/>
      <c r="B39" s="10" t="s">
        <v>48</v>
      </c>
      <c r="C39" s="93">
        <v>12000</v>
      </c>
      <c r="D39" s="39">
        <v>21687.95</v>
      </c>
      <c r="E39" s="93">
        <v>22000</v>
      </c>
      <c r="F39" s="116">
        <v>12000</v>
      </c>
    </row>
    <row r="40" spans="1:6" ht="30" customHeight="1" x14ac:dyDescent="0.25">
      <c r="A40" s="11"/>
      <c r="B40" s="10" t="s">
        <v>49</v>
      </c>
      <c r="C40" s="93"/>
      <c r="D40" s="39"/>
      <c r="E40" s="93"/>
      <c r="F40" s="116"/>
    </row>
    <row r="41" spans="1:6" ht="30" customHeight="1" x14ac:dyDescent="0.25">
      <c r="A41" s="11"/>
      <c r="B41" s="10" t="s">
        <v>143</v>
      </c>
      <c r="C41" s="93"/>
      <c r="D41" s="39">
        <v>2079</v>
      </c>
      <c r="E41" s="93">
        <v>2080</v>
      </c>
      <c r="F41" s="116"/>
    </row>
    <row r="42" spans="1:6" ht="30" customHeight="1" x14ac:dyDescent="0.25">
      <c r="A42" s="11"/>
      <c r="B42" s="10" t="s">
        <v>149</v>
      </c>
      <c r="C42" s="93">
        <v>8000</v>
      </c>
      <c r="D42" s="39">
        <v>6357.53</v>
      </c>
      <c r="E42" s="93">
        <v>8000</v>
      </c>
      <c r="F42" s="116">
        <v>8000</v>
      </c>
    </row>
    <row r="43" spans="1:6" ht="30" customHeight="1" x14ac:dyDescent="0.25">
      <c r="A43" s="11"/>
      <c r="B43" s="10" t="s">
        <v>50</v>
      </c>
      <c r="C43" s="93"/>
      <c r="D43" s="39">
        <v>5042.1499999999996</v>
      </c>
      <c r="E43" s="93">
        <v>5050</v>
      </c>
      <c r="F43" s="116"/>
    </row>
    <row r="44" spans="1:6" ht="30" customHeight="1" x14ac:dyDescent="0.25">
      <c r="A44" s="11"/>
      <c r="B44" s="10" t="s">
        <v>51</v>
      </c>
      <c r="C44" s="93">
        <v>25300</v>
      </c>
      <c r="D44" s="39">
        <v>23513.13</v>
      </c>
      <c r="E44" s="93">
        <v>25300</v>
      </c>
      <c r="F44" s="116">
        <v>25300</v>
      </c>
    </row>
    <row r="45" spans="1:6" ht="30" customHeight="1" x14ac:dyDescent="0.25">
      <c r="A45" s="11"/>
      <c r="B45" s="10" t="s">
        <v>144</v>
      </c>
      <c r="C45" s="93">
        <v>25000</v>
      </c>
      <c r="D45" s="39">
        <f>5028.97+4443.32+12343.94</f>
        <v>21816.230000000003</v>
      </c>
      <c r="E45" s="93">
        <v>25000</v>
      </c>
      <c r="F45" s="116">
        <v>25000</v>
      </c>
    </row>
    <row r="46" spans="1:6" ht="30" customHeight="1" x14ac:dyDescent="0.25">
      <c r="A46" s="11"/>
      <c r="B46" s="10"/>
      <c r="C46" s="93"/>
      <c r="D46" s="39"/>
      <c r="E46" s="93"/>
      <c r="F46" s="116"/>
    </row>
    <row r="47" spans="1:6" ht="30" customHeight="1" x14ac:dyDescent="0.25">
      <c r="A47" s="11"/>
      <c r="B47" s="10" t="s">
        <v>54</v>
      </c>
      <c r="C47" s="39"/>
      <c r="D47" s="39"/>
      <c r="E47" s="39"/>
      <c r="F47" s="88"/>
    </row>
    <row r="48" spans="1:6" s="71" customFormat="1" ht="30" customHeight="1" x14ac:dyDescent="0.25">
      <c r="A48" s="53" t="s">
        <v>7</v>
      </c>
      <c r="B48" s="54" t="s">
        <v>55</v>
      </c>
      <c r="C48" s="55">
        <f>C49+C50+C51+C52+C53+C54+C55+C56+C57+C58+C59+C60+C61+C62+C63+C64+C65+C66+C67+C68+C69+C70+C71+C72+C73+C75+C76+C77+C78+C79+C80+C81+C82+C83+C84+C85+C86+C87+C88+C89+C90+C91+C92+C93+C94+C95+C96+C97+C98+C74</f>
        <v>371770</v>
      </c>
      <c r="D48" s="55">
        <f>D49+D50+D51+D52+D53+D54+D55+D56+D57+D58+D59+D60+D61+D62+D63+D64+D65+D66+D67+D68+D69+D70+D71+D72+D73+D75+D76+D77+D78+D79+D80+D81+D82+D83+D84+D85+D86+D87+D88+D89+D90+D91+D92+D93+D94+D95+D96+D97+D98+D74</f>
        <v>358689.44</v>
      </c>
      <c r="E48" s="55">
        <f t="shared" ref="E48:F48" si="2">E49+E50+E51+E52+E53+E54+E55+E56+E57+E58+E59+E60+E61+E62+E63+E64+E65+E66+E67+E68+E69+E70+E71+E72+E73+E75+E76+E77+E78+E79+E80+E81+E82+E83+E84+E85+E86+E87+E88+E89+E90+E91+E92+E93+E94+E95+E96+E97+E98+E74</f>
        <v>418800</v>
      </c>
      <c r="F48" s="102">
        <f t="shared" si="2"/>
        <v>389140</v>
      </c>
    </row>
    <row r="49" spans="1:6" ht="30" customHeight="1" x14ac:dyDescent="0.25">
      <c r="A49" s="11"/>
      <c r="B49" s="10" t="s">
        <v>56</v>
      </c>
      <c r="C49" s="39">
        <v>50200</v>
      </c>
      <c r="D49" s="39">
        <v>37465.39</v>
      </c>
      <c r="E49" s="39">
        <v>46000</v>
      </c>
      <c r="F49" s="88">
        <v>50200</v>
      </c>
    </row>
    <row r="50" spans="1:6" ht="30" customHeight="1" x14ac:dyDescent="0.25">
      <c r="A50" s="11"/>
      <c r="B50" s="10" t="s">
        <v>57</v>
      </c>
      <c r="C50" s="39"/>
      <c r="D50" s="39"/>
      <c r="E50" s="39"/>
      <c r="F50" s="88"/>
    </row>
    <row r="51" spans="1:6" ht="30" customHeight="1" x14ac:dyDescent="0.25">
      <c r="A51" s="11"/>
      <c r="B51" s="10" t="s">
        <v>58</v>
      </c>
      <c r="C51" s="39">
        <v>63200</v>
      </c>
      <c r="D51" s="39">
        <v>58822.9</v>
      </c>
      <c r="E51" s="39">
        <v>65000</v>
      </c>
      <c r="F51" s="88">
        <v>63200</v>
      </c>
    </row>
    <row r="52" spans="1:6" ht="30" customHeight="1" x14ac:dyDescent="0.25">
      <c r="A52" s="11"/>
      <c r="B52" s="10" t="s">
        <v>59</v>
      </c>
      <c r="C52" s="39"/>
      <c r="D52" s="39"/>
      <c r="E52" s="39"/>
      <c r="F52" s="88"/>
    </row>
    <row r="53" spans="1:6" ht="30" customHeight="1" x14ac:dyDescent="0.25">
      <c r="A53" s="11"/>
      <c r="B53" s="10" t="s">
        <v>60</v>
      </c>
      <c r="C53" s="39">
        <v>6000</v>
      </c>
      <c r="D53" s="39">
        <v>720</v>
      </c>
      <c r="E53" s="39">
        <v>1000</v>
      </c>
      <c r="F53" s="88">
        <v>600</v>
      </c>
    </row>
    <row r="54" spans="1:6" ht="30" customHeight="1" x14ac:dyDescent="0.25">
      <c r="A54" s="11"/>
      <c r="B54" s="10" t="s">
        <v>61</v>
      </c>
      <c r="C54" s="39"/>
      <c r="D54" s="39">
        <v>46.8</v>
      </c>
      <c r="E54" s="39">
        <v>50</v>
      </c>
      <c r="F54" s="88"/>
    </row>
    <row r="55" spans="1:6" ht="30" customHeight="1" x14ac:dyDescent="0.25">
      <c r="A55" s="11"/>
      <c r="B55" s="22" t="s">
        <v>62</v>
      </c>
      <c r="C55" s="39">
        <v>500</v>
      </c>
      <c r="D55" s="39">
        <v>9583.5</v>
      </c>
      <c r="E55" s="39">
        <v>10000</v>
      </c>
      <c r="F55" s="88">
        <v>500</v>
      </c>
    </row>
    <row r="56" spans="1:6" ht="30" customHeight="1" x14ac:dyDescent="0.25">
      <c r="A56" s="11"/>
      <c r="B56" s="22" t="s">
        <v>63</v>
      </c>
      <c r="C56" s="39">
        <v>31680</v>
      </c>
      <c r="D56" s="39">
        <v>26850</v>
      </c>
      <c r="E56" s="39">
        <v>32500</v>
      </c>
      <c r="F56" s="88">
        <v>31680</v>
      </c>
    </row>
    <row r="57" spans="1:6" ht="30" customHeight="1" x14ac:dyDescent="0.25">
      <c r="A57" s="11"/>
      <c r="B57" s="10" t="s">
        <v>64</v>
      </c>
      <c r="C57" s="39">
        <v>41655</v>
      </c>
      <c r="D57" s="39">
        <v>36377.01</v>
      </c>
      <c r="E57" s="39">
        <v>43500</v>
      </c>
      <c r="F57" s="88">
        <v>41655</v>
      </c>
    </row>
    <row r="58" spans="1:6" ht="30" customHeight="1" x14ac:dyDescent="0.25">
      <c r="A58" s="11"/>
      <c r="B58" s="10" t="s">
        <v>145</v>
      </c>
      <c r="C58" s="39">
        <v>16000</v>
      </c>
      <c r="D58" s="39">
        <f>4915.23+2828.39+3495.49</f>
        <v>11239.109999999999</v>
      </c>
      <c r="E58" s="39">
        <v>15000</v>
      </c>
      <c r="F58" s="88">
        <v>16000</v>
      </c>
    </row>
    <row r="59" spans="1:6" ht="30" customHeight="1" x14ac:dyDescent="0.25">
      <c r="A59" s="11"/>
      <c r="B59" s="10"/>
      <c r="C59" s="39"/>
      <c r="D59" s="39"/>
      <c r="E59" s="39"/>
      <c r="F59" s="88"/>
    </row>
    <row r="60" spans="1:6" ht="30" customHeight="1" x14ac:dyDescent="0.25">
      <c r="A60" s="11"/>
      <c r="B60" s="10" t="s">
        <v>67</v>
      </c>
      <c r="C60" s="39">
        <v>3400</v>
      </c>
      <c r="D60" s="39">
        <v>600</v>
      </c>
      <c r="E60" s="39">
        <v>800</v>
      </c>
      <c r="F60" s="88">
        <v>3400</v>
      </c>
    </row>
    <row r="61" spans="1:6" ht="30" customHeight="1" x14ac:dyDescent="0.25">
      <c r="A61" s="11"/>
      <c r="B61" s="10" t="s">
        <v>68</v>
      </c>
      <c r="C61" s="39"/>
      <c r="D61" s="39"/>
      <c r="E61" s="39"/>
      <c r="F61" s="88"/>
    </row>
    <row r="62" spans="1:6" ht="30" customHeight="1" x14ac:dyDescent="0.25">
      <c r="A62" s="11"/>
      <c r="B62" s="10" t="s">
        <v>69</v>
      </c>
      <c r="C62" s="39">
        <v>500</v>
      </c>
      <c r="D62" s="39"/>
      <c r="E62" s="39"/>
      <c r="F62" s="88">
        <v>500</v>
      </c>
    </row>
    <row r="63" spans="1:6" ht="30" customHeight="1" x14ac:dyDescent="0.25">
      <c r="A63" s="11"/>
      <c r="B63" s="10" t="s">
        <v>146</v>
      </c>
      <c r="C63" s="39">
        <v>5000</v>
      </c>
      <c r="D63" s="39">
        <f>6096.32</f>
        <v>6096.32</v>
      </c>
      <c r="E63" s="39">
        <v>6100</v>
      </c>
      <c r="F63" s="88">
        <v>5000</v>
      </c>
    </row>
    <row r="64" spans="1:6" ht="30" customHeight="1" x14ac:dyDescent="0.25">
      <c r="A64" s="11"/>
      <c r="B64" s="10"/>
      <c r="C64" s="39"/>
      <c r="D64" s="39"/>
      <c r="E64" s="39"/>
      <c r="F64" s="88"/>
    </row>
    <row r="65" spans="1:6" ht="30" customHeight="1" x14ac:dyDescent="0.25">
      <c r="A65" s="11"/>
      <c r="B65" s="10" t="s">
        <v>72</v>
      </c>
      <c r="C65" s="39"/>
      <c r="D65" s="39"/>
      <c r="E65" s="39"/>
      <c r="F65" s="88"/>
    </row>
    <row r="66" spans="1:6" ht="30" customHeight="1" x14ac:dyDescent="0.25">
      <c r="A66" s="11"/>
      <c r="B66" s="10" t="s">
        <v>73</v>
      </c>
      <c r="C66" s="39"/>
      <c r="D66" s="39"/>
      <c r="E66" s="39"/>
      <c r="F66" s="88"/>
    </row>
    <row r="67" spans="1:6" ht="30" customHeight="1" x14ac:dyDescent="0.25">
      <c r="A67" s="11"/>
      <c r="B67" s="10" t="s">
        <v>74</v>
      </c>
      <c r="C67" s="39"/>
      <c r="D67" s="39"/>
      <c r="E67" s="39"/>
      <c r="F67" s="88"/>
    </row>
    <row r="68" spans="1:6" ht="30" customHeight="1" x14ac:dyDescent="0.25">
      <c r="A68" s="11"/>
      <c r="B68" s="10" t="s">
        <v>147</v>
      </c>
      <c r="C68" s="39"/>
      <c r="D68" s="39"/>
      <c r="E68" s="39"/>
      <c r="F68" s="88">
        <v>22770</v>
      </c>
    </row>
    <row r="69" spans="1:6" ht="30" customHeight="1" x14ac:dyDescent="0.25">
      <c r="A69" s="11"/>
      <c r="B69" s="10" t="s">
        <v>148</v>
      </c>
      <c r="C69" s="39"/>
      <c r="D69" s="39"/>
      <c r="E69" s="39"/>
      <c r="F69" s="88"/>
    </row>
    <row r="70" spans="1:6" ht="30" customHeight="1" x14ac:dyDescent="0.25">
      <c r="A70" s="11"/>
      <c r="B70" s="10" t="s">
        <v>77</v>
      </c>
      <c r="C70" s="39"/>
      <c r="D70" s="39"/>
      <c r="E70" s="39"/>
      <c r="F70" s="88"/>
    </row>
    <row r="71" spans="1:6" ht="30" customHeight="1" x14ac:dyDescent="0.25">
      <c r="A71" s="11"/>
      <c r="B71" s="10" t="s">
        <v>78</v>
      </c>
      <c r="C71" s="39">
        <v>37845</v>
      </c>
      <c r="D71" s="39">
        <v>45224.3</v>
      </c>
      <c r="E71" s="39">
        <v>48000</v>
      </c>
      <c r="F71" s="88">
        <v>37845</v>
      </c>
    </row>
    <row r="72" spans="1:6" ht="30" customHeight="1" x14ac:dyDescent="0.25">
      <c r="A72" s="11"/>
      <c r="B72" s="10" t="s">
        <v>79</v>
      </c>
      <c r="C72" s="39">
        <v>11670</v>
      </c>
      <c r="D72" s="39">
        <v>10300</v>
      </c>
      <c r="E72" s="39">
        <v>12000</v>
      </c>
      <c r="F72" s="88">
        <v>11670</v>
      </c>
    </row>
    <row r="73" spans="1:6" ht="30" customHeight="1" x14ac:dyDescent="0.25">
      <c r="A73" s="11"/>
      <c r="B73" s="10" t="s">
        <v>80</v>
      </c>
      <c r="C73" s="39"/>
      <c r="D73" s="39"/>
      <c r="E73" s="39"/>
      <c r="F73" s="88"/>
    </row>
    <row r="74" spans="1:6" ht="30" customHeight="1" x14ac:dyDescent="0.25">
      <c r="A74" s="11"/>
      <c r="B74" s="10" t="s">
        <v>81</v>
      </c>
      <c r="C74" s="39"/>
      <c r="D74" s="39"/>
      <c r="E74" s="39"/>
      <c r="F74" s="88"/>
    </row>
    <row r="75" spans="1:6" ht="30" customHeight="1" x14ac:dyDescent="0.25">
      <c r="A75" s="11"/>
      <c r="B75" s="10" t="s">
        <v>82</v>
      </c>
      <c r="C75" s="39">
        <v>50520</v>
      </c>
      <c r="D75" s="39">
        <f>38500+9494.06+28396</f>
        <v>76390.06</v>
      </c>
      <c r="E75" s="39">
        <v>90000</v>
      </c>
      <c r="F75" s="88">
        <v>50520</v>
      </c>
    </row>
    <row r="76" spans="1:6" ht="30" customHeight="1" x14ac:dyDescent="0.25">
      <c r="A76" s="11"/>
      <c r="B76" s="10" t="s">
        <v>83</v>
      </c>
      <c r="C76" s="39">
        <v>20000</v>
      </c>
      <c r="D76" s="39">
        <v>20000</v>
      </c>
      <c r="E76" s="39">
        <v>20000</v>
      </c>
      <c r="F76" s="88">
        <v>20000</v>
      </c>
    </row>
    <row r="77" spans="1:6" ht="30" customHeight="1" x14ac:dyDescent="0.25">
      <c r="A77" s="11"/>
      <c r="B77" s="10" t="s">
        <v>84</v>
      </c>
      <c r="C77" s="39"/>
      <c r="D77" s="39"/>
      <c r="E77" s="39"/>
      <c r="F77" s="88"/>
    </row>
    <row r="78" spans="1:6" ht="30" customHeight="1" x14ac:dyDescent="0.25">
      <c r="A78" s="11"/>
      <c r="B78" s="10" t="s">
        <v>85</v>
      </c>
      <c r="C78" s="39">
        <v>18000</v>
      </c>
      <c r="D78" s="39">
        <v>3420</v>
      </c>
      <c r="E78" s="39">
        <v>5000</v>
      </c>
      <c r="F78" s="88">
        <v>18000</v>
      </c>
    </row>
    <row r="79" spans="1:6" ht="36.75" customHeight="1" x14ac:dyDescent="0.25">
      <c r="A79" s="11"/>
      <c r="B79" s="10" t="s">
        <v>86</v>
      </c>
      <c r="C79" s="39">
        <v>4000</v>
      </c>
      <c r="D79" s="39"/>
      <c r="E79" s="39"/>
      <c r="F79" s="88">
        <v>4000</v>
      </c>
    </row>
    <row r="80" spans="1:6" ht="30" customHeight="1" x14ac:dyDescent="0.25">
      <c r="A80" s="11"/>
      <c r="B80" s="10" t="s">
        <v>87</v>
      </c>
      <c r="C80" s="39"/>
      <c r="D80" s="39"/>
      <c r="E80" s="39"/>
      <c r="F80" s="88"/>
    </row>
    <row r="81" spans="1:6" ht="30" customHeight="1" x14ac:dyDescent="0.25">
      <c r="A81" s="11"/>
      <c r="B81" s="10" t="s">
        <v>88</v>
      </c>
      <c r="C81" s="39"/>
      <c r="D81" s="39"/>
      <c r="E81" s="39"/>
      <c r="F81" s="88"/>
    </row>
    <row r="82" spans="1:6" ht="30" customHeight="1" x14ac:dyDescent="0.25">
      <c r="A82" s="11"/>
      <c r="B82" s="10" t="s">
        <v>89</v>
      </c>
      <c r="C82" s="39"/>
      <c r="D82" s="39"/>
      <c r="E82" s="39"/>
      <c r="F82" s="88"/>
    </row>
    <row r="83" spans="1:6" ht="30" customHeight="1" x14ac:dyDescent="0.25">
      <c r="A83" s="11"/>
      <c r="B83" s="10" t="s">
        <v>90</v>
      </c>
      <c r="C83" s="39"/>
      <c r="D83" s="39"/>
      <c r="E83" s="39"/>
      <c r="F83" s="88"/>
    </row>
    <row r="84" spans="1:6" ht="30" customHeight="1" x14ac:dyDescent="0.25">
      <c r="A84" s="11"/>
      <c r="B84" s="10" t="s">
        <v>91</v>
      </c>
      <c r="C84" s="39"/>
      <c r="D84" s="39"/>
      <c r="E84" s="39"/>
      <c r="F84" s="88"/>
    </row>
    <row r="85" spans="1:6" ht="30" customHeight="1" x14ac:dyDescent="0.25">
      <c r="A85" s="11"/>
      <c r="B85" s="10" t="s">
        <v>92</v>
      </c>
      <c r="C85" s="39"/>
      <c r="D85" s="39"/>
      <c r="E85" s="39"/>
      <c r="F85" s="88"/>
    </row>
    <row r="86" spans="1:6" ht="30" customHeight="1" x14ac:dyDescent="0.25">
      <c r="A86" s="11"/>
      <c r="B86" s="10" t="s">
        <v>93</v>
      </c>
      <c r="C86" s="39"/>
      <c r="D86" s="39"/>
      <c r="E86" s="39"/>
      <c r="F86" s="88"/>
    </row>
    <row r="87" spans="1:6" ht="30" customHeight="1" x14ac:dyDescent="0.25">
      <c r="A87" s="11"/>
      <c r="B87" s="10" t="s">
        <v>140</v>
      </c>
      <c r="C87" s="39"/>
      <c r="D87" s="39"/>
      <c r="E87" s="39"/>
      <c r="F87" s="88"/>
    </row>
    <row r="88" spans="1:6" ht="30" customHeight="1" x14ac:dyDescent="0.25">
      <c r="A88" s="11"/>
      <c r="B88" s="10" t="s">
        <v>94</v>
      </c>
      <c r="C88" s="39"/>
      <c r="D88" s="39"/>
      <c r="E88" s="39"/>
      <c r="F88" s="88"/>
    </row>
    <row r="89" spans="1:6" ht="30" customHeight="1" x14ac:dyDescent="0.25">
      <c r="A89" s="11"/>
      <c r="B89" s="10" t="s">
        <v>95</v>
      </c>
      <c r="C89" s="39"/>
      <c r="D89" s="39"/>
      <c r="E89" s="39"/>
      <c r="F89" s="88"/>
    </row>
    <row r="90" spans="1:6" ht="30" customHeight="1" x14ac:dyDescent="0.25">
      <c r="A90" s="11"/>
      <c r="B90" s="10" t="s">
        <v>96</v>
      </c>
      <c r="C90" s="39"/>
      <c r="D90" s="39"/>
      <c r="E90" s="39"/>
      <c r="F90" s="88"/>
    </row>
    <row r="91" spans="1:6" ht="30" customHeight="1" x14ac:dyDescent="0.25">
      <c r="A91" s="11"/>
      <c r="B91" s="10" t="s">
        <v>97</v>
      </c>
      <c r="C91" s="39">
        <v>1600</v>
      </c>
      <c r="D91" s="39">
        <v>927.75</v>
      </c>
      <c r="E91" s="39">
        <v>1200</v>
      </c>
      <c r="F91" s="88">
        <v>1600</v>
      </c>
    </row>
    <row r="92" spans="1:6" ht="30" customHeight="1" x14ac:dyDescent="0.25">
      <c r="A92" s="11"/>
      <c r="B92" s="10" t="s">
        <v>98</v>
      </c>
      <c r="C92" s="39"/>
      <c r="D92" s="39"/>
      <c r="E92" s="39"/>
      <c r="F92" s="88"/>
    </row>
    <row r="93" spans="1:6" s="82" customFormat="1" ht="30" customHeight="1" x14ac:dyDescent="0.25">
      <c r="A93" s="11"/>
      <c r="B93" s="10"/>
      <c r="C93" s="39"/>
      <c r="D93" s="39"/>
      <c r="E93" s="39"/>
      <c r="F93" s="88"/>
    </row>
    <row r="94" spans="1:6" ht="30" customHeight="1" x14ac:dyDescent="0.25">
      <c r="A94" s="11"/>
      <c r="B94" s="23"/>
      <c r="C94" s="39"/>
      <c r="D94" s="39"/>
      <c r="E94" s="39"/>
      <c r="F94" s="88"/>
    </row>
    <row r="95" spans="1:6" ht="30" customHeight="1" x14ac:dyDescent="0.25">
      <c r="A95" s="11"/>
      <c r="B95" s="10" t="s">
        <v>100</v>
      </c>
      <c r="C95" s="39">
        <v>0</v>
      </c>
      <c r="D95" s="39">
        <v>1500</v>
      </c>
      <c r="E95" s="39">
        <v>1500</v>
      </c>
      <c r="F95" s="88">
        <v>0</v>
      </c>
    </row>
    <row r="96" spans="1:6" ht="30" customHeight="1" x14ac:dyDescent="0.25">
      <c r="A96" s="11"/>
      <c r="B96" s="10" t="s">
        <v>101</v>
      </c>
      <c r="C96" s="39"/>
      <c r="D96" s="39">
        <v>6141.91</v>
      </c>
      <c r="E96" s="39">
        <v>6150</v>
      </c>
      <c r="F96" s="88"/>
    </row>
    <row r="97" spans="1:6" ht="30" customHeight="1" x14ac:dyDescent="0.25">
      <c r="A97" s="11"/>
      <c r="B97" s="10" t="s">
        <v>102</v>
      </c>
      <c r="C97" s="39"/>
      <c r="D97" s="39"/>
      <c r="E97" s="39"/>
      <c r="F97" s="88"/>
    </row>
    <row r="98" spans="1:6" ht="30" customHeight="1" x14ac:dyDescent="0.25">
      <c r="A98" s="11"/>
      <c r="B98" s="10" t="s">
        <v>142</v>
      </c>
      <c r="C98" s="39">
        <v>10000</v>
      </c>
      <c r="D98" s="39">
        <f>6984.39</f>
        <v>6984.39</v>
      </c>
      <c r="E98" s="39">
        <v>15000</v>
      </c>
      <c r="F98" s="88">
        <v>10000</v>
      </c>
    </row>
    <row r="99" spans="1:6" s="71" customFormat="1" ht="30" customHeight="1" x14ac:dyDescent="0.25">
      <c r="A99" s="53" t="s">
        <v>9</v>
      </c>
      <c r="B99" s="54" t="s">
        <v>103</v>
      </c>
      <c r="C99" s="55">
        <f>C100</f>
        <v>1540000</v>
      </c>
      <c r="D99" s="55">
        <f>D100</f>
        <v>1358938.52</v>
      </c>
      <c r="E99" s="55">
        <f t="shared" ref="E99:F99" si="3">E100</f>
        <v>1620738</v>
      </c>
      <c r="F99" s="102">
        <f t="shared" si="3"/>
        <v>1540000</v>
      </c>
    </row>
    <row r="100" spans="1:6" ht="30" customHeight="1" x14ac:dyDescent="0.25">
      <c r="A100" s="11" t="s">
        <v>1</v>
      </c>
      <c r="B100" s="10" t="s">
        <v>104</v>
      </c>
      <c r="C100" s="39">
        <v>1540000</v>
      </c>
      <c r="D100" s="39">
        <f>835817.82+328625.16+194495.54</f>
        <v>1358938.52</v>
      </c>
      <c r="E100" s="39">
        <v>1620738</v>
      </c>
      <c r="F100" s="88">
        <v>1540000</v>
      </c>
    </row>
    <row r="101" spans="1:6" s="71" customFormat="1" ht="30" customHeight="1" x14ac:dyDescent="0.25">
      <c r="A101" s="53" t="s">
        <v>11</v>
      </c>
      <c r="B101" s="54" t="s">
        <v>105</v>
      </c>
      <c r="C101" s="55">
        <f>C102+C103+C104</f>
        <v>53160</v>
      </c>
      <c r="D101" s="55">
        <f>D102+D103+D104</f>
        <v>46012.33</v>
      </c>
      <c r="E101" s="55">
        <f t="shared" ref="E101:F101" si="4">E102+E103+E104</f>
        <v>57747</v>
      </c>
      <c r="F101" s="102">
        <f t="shared" si="4"/>
        <v>53160</v>
      </c>
    </row>
    <row r="102" spans="1:6" s="82" customFormat="1" ht="30" customHeight="1" x14ac:dyDescent="0.25">
      <c r="A102" s="11"/>
      <c r="B102" s="10" t="s">
        <v>106</v>
      </c>
      <c r="C102" s="39">
        <v>5980</v>
      </c>
      <c r="D102" s="39">
        <f>1957.98</f>
        <v>1957.98</v>
      </c>
      <c r="E102" s="39">
        <v>2087</v>
      </c>
      <c r="F102" s="88">
        <v>5980</v>
      </c>
    </row>
    <row r="103" spans="1:6" s="82" customFormat="1" ht="30" customHeight="1" x14ac:dyDescent="0.25">
      <c r="A103" s="11"/>
      <c r="B103" s="10" t="s">
        <v>107</v>
      </c>
      <c r="C103" s="39">
        <v>47180</v>
      </c>
      <c r="D103" s="39">
        <f>19962.4</f>
        <v>19962.400000000001</v>
      </c>
      <c r="E103" s="39">
        <v>23955</v>
      </c>
      <c r="F103" s="88">
        <v>47180</v>
      </c>
    </row>
    <row r="104" spans="1:6" s="82" customFormat="1" ht="30" customHeight="1" x14ac:dyDescent="0.25">
      <c r="A104" s="11"/>
      <c r="B104" s="10" t="s">
        <v>108</v>
      </c>
      <c r="C104" s="39">
        <v>0</v>
      </c>
      <c r="D104" s="39">
        <v>24091.95</v>
      </c>
      <c r="E104" s="39">
        <v>31705</v>
      </c>
      <c r="F104" s="88">
        <v>0</v>
      </c>
    </row>
    <row r="105" spans="1:6" s="71" customFormat="1" ht="30" customHeight="1" x14ac:dyDescent="0.25">
      <c r="A105" s="53" t="s">
        <v>15</v>
      </c>
      <c r="B105" s="54" t="s">
        <v>109</v>
      </c>
      <c r="C105" s="55">
        <f>C106</f>
        <v>0</v>
      </c>
      <c r="D105" s="55">
        <f>D106</f>
        <v>0</v>
      </c>
      <c r="E105" s="55">
        <f t="shared" ref="E105:F105" si="5">E106</f>
        <v>0</v>
      </c>
      <c r="F105" s="102">
        <f t="shared" si="5"/>
        <v>0</v>
      </c>
    </row>
    <row r="106" spans="1:6" ht="30" customHeight="1" x14ac:dyDescent="0.25">
      <c r="A106" s="42"/>
      <c r="B106" s="19" t="s">
        <v>110</v>
      </c>
      <c r="C106" s="39">
        <v>0</v>
      </c>
      <c r="D106" s="39">
        <v>0</v>
      </c>
      <c r="E106" s="39"/>
      <c r="F106" s="88"/>
    </row>
    <row r="107" spans="1:6" s="56" customFormat="1" ht="30" customHeight="1" x14ac:dyDescent="0.25">
      <c r="A107" s="53" t="s">
        <v>19</v>
      </c>
      <c r="B107" s="54" t="s">
        <v>158</v>
      </c>
      <c r="C107" s="55">
        <f>C108</f>
        <v>0</v>
      </c>
      <c r="D107" s="55">
        <f>D108</f>
        <v>0</v>
      </c>
      <c r="E107" s="55">
        <f t="shared" ref="E107" si="6">E108</f>
        <v>0</v>
      </c>
      <c r="F107" s="102">
        <f>F108</f>
        <v>0</v>
      </c>
    </row>
    <row r="108" spans="1:6" s="8" customFormat="1" ht="30" customHeight="1" x14ac:dyDescent="0.25">
      <c r="A108" s="42"/>
      <c r="B108" s="19" t="s">
        <v>158</v>
      </c>
      <c r="C108" s="39"/>
      <c r="D108" s="39"/>
      <c r="E108" s="39"/>
      <c r="F108" s="88"/>
    </row>
    <row r="109" spans="1:6" s="71" customFormat="1" ht="30" customHeight="1" x14ac:dyDescent="0.25">
      <c r="A109" s="53" t="s">
        <v>21</v>
      </c>
      <c r="B109" s="54" t="s">
        <v>111</v>
      </c>
      <c r="C109" s="55">
        <f>C110+C111+C112+C113+C114+C115+C116+C117+C118+C119+C120+C121+C122+C123+C124+C125</f>
        <v>408030</v>
      </c>
      <c r="D109" s="55">
        <f>D110+D111+D112+D113+D114+D115+D116+D117+D118+D119+D120+D121+D122+D123+D124+D125</f>
        <v>385618.15</v>
      </c>
      <c r="E109" s="55">
        <f t="shared" ref="E109:F109" si="7">E110+E111+E112+E113+E114+E115+E116+E117+E118+E119+E120+E121+E122+E123+E124+E125</f>
        <v>442200</v>
      </c>
      <c r="F109" s="102">
        <f t="shared" si="7"/>
        <v>337630</v>
      </c>
    </row>
    <row r="110" spans="1:6" ht="30" customHeight="1" x14ac:dyDescent="0.25">
      <c r="A110" s="11"/>
      <c r="B110" s="10" t="s">
        <v>112</v>
      </c>
      <c r="C110" s="39">
        <v>12000</v>
      </c>
      <c r="D110" s="39">
        <f>3380+1515.58+5460.77</f>
        <v>10356.35</v>
      </c>
      <c r="E110" s="39">
        <v>12000</v>
      </c>
      <c r="F110" s="88">
        <v>12000</v>
      </c>
    </row>
    <row r="111" spans="1:6" ht="30" customHeight="1" x14ac:dyDescent="0.25">
      <c r="A111" s="11"/>
      <c r="B111" s="10" t="s">
        <v>113</v>
      </c>
      <c r="C111" s="39">
        <v>0</v>
      </c>
      <c r="D111" s="39"/>
      <c r="E111" s="39"/>
      <c r="F111" s="88">
        <v>0</v>
      </c>
    </row>
    <row r="112" spans="1:6" ht="30" customHeight="1" x14ac:dyDescent="0.25">
      <c r="A112" s="11"/>
      <c r="B112" s="10" t="s">
        <v>114</v>
      </c>
      <c r="C112" s="39">
        <v>31060</v>
      </c>
      <c r="D112" s="39">
        <v>31946</v>
      </c>
      <c r="E112" s="39">
        <v>37000</v>
      </c>
      <c r="F112" s="88">
        <v>31060</v>
      </c>
    </row>
    <row r="113" spans="1:6" ht="30" customHeight="1" x14ac:dyDescent="0.25">
      <c r="A113" s="11" t="s">
        <v>1</v>
      </c>
      <c r="B113" s="10" t="s">
        <v>115</v>
      </c>
      <c r="C113" s="39">
        <v>132400</v>
      </c>
      <c r="D113" s="39">
        <f>8000+97800+14317.5</f>
        <v>120117.5</v>
      </c>
      <c r="E113" s="39">
        <v>132400</v>
      </c>
      <c r="F113" s="88">
        <v>62000</v>
      </c>
    </row>
    <row r="114" spans="1:6" ht="30" customHeight="1" x14ac:dyDescent="0.25">
      <c r="A114" s="11"/>
      <c r="B114" s="10" t="s">
        <v>116</v>
      </c>
      <c r="C114" s="39">
        <v>54620</v>
      </c>
      <c r="D114" s="39">
        <v>57454.5</v>
      </c>
      <c r="E114" s="39">
        <v>69000</v>
      </c>
      <c r="F114" s="88">
        <v>54620</v>
      </c>
    </row>
    <row r="115" spans="1:6" ht="30" customHeight="1" x14ac:dyDescent="0.25">
      <c r="A115" s="11"/>
      <c r="B115" s="10" t="s">
        <v>117</v>
      </c>
      <c r="C115" s="39">
        <v>64000</v>
      </c>
      <c r="D115" s="39">
        <v>49957.11</v>
      </c>
      <c r="E115" s="39">
        <v>64000</v>
      </c>
      <c r="F115" s="88">
        <v>64000</v>
      </c>
    </row>
    <row r="116" spans="1:6" ht="30" customHeight="1" x14ac:dyDescent="0.25">
      <c r="A116" s="11"/>
      <c r="B116" s="10" t="s">
        <v>118</v>
      </c>
      <c r="C116" s="39">
        <v>61000</v>
      </c>
      <c r="D116" s="39">
        <v>55462.41</v>
      </c>
      <c r="E116" s="39">
        <v>61000</v>
      </c>
      <c r="F116" s="88">
        <v>61000</v>
      </c>
    </row>
    <row r="117" spans="1:6" ht="30" customHeight="1" x14ac:dyDescent="0.25">
      <c r="A117" s="11"/>
      <c r="B117" s="10" t="s">
        <v>119</v>
      </c>
      <c r="C117" s="39">
        <v>5650</v>
      </c>
      <c r="D117" s="39"/>
      <c r="E117" s="39"/>
      <c r="F117" s="88">
        <v>5650</v>
      </c>
    </row>
    <row r="118" spans="1:6" ht="30" customHeight="1" x14ac:dyDescent="0.25">
      <c r="A118" s="11"/>
      <c r="B118" s="10" t="s">
        <v>120</v>
      </c>
      <c r="C118" s="39">
        <v>13800</v>
      </c>
      <c r="D118" s="39">
        <v>17498</v>
      </c>
      <c r="E118" s="39">
        <v>20000</v>
      </c>
      <c r="F118" s="88">
        <v>13800</v>
      </c>
    </row>
    <row r="119" spans="1:6" ht="30" customHeight="1" x14ac:dyDescent="0.25">
      <c r="A119" s="11"/>
      <c r="B119" s="10" t="s">
        <v>121</v>
      </c>
      <c r="C119" s="39"/>
      <c r="D119" s="39"/>
      <c r="E119" s="39"/>
      <c r="F119" s="88"/>
    </row>
    <row r="120" spans="1:6" ht="30" customHeight="1" x14ac:dyDescent="0.25">
      <c r="A120" s="11"/>
      <c r="B120" s="10" t="s">
        <v>122</v>
      </c>
      <c r="C120" s="39"/>
      <c r="D120" s="39"/>
      <c r="E120" s="39"/>
      <c r="F120" s="88"/>
    </row>
    <row r="121" spans="1:6" ht="30" customHeight="1" x14ac:dyDescent="0.25">
      <c r="A121" s="11"/>
      <c r="B121" s="10" t="s">
        <v>123</v>
      </c>
      <c r="C121" s="39">
        <v>0</v>
      </c>
      <c r="D121" s="39">
        <v>640</v>
      </c>
      <c r="E121" s="39">
        <v>800</v>
      </c>
      <c r="F121" s="88">
        <v>0</v>
      </c>
    </row>
    <row r="122" spans="1:6" ht="30" customHeight="1" x14ac:dyDescent="0.25">
      <c r="A122" s="11"/>
      <c r="B122" s="10" t="s">
        <v>124</v>
      </c>
      <c r="C122" s="39">
        <v>12000</v>
      </c>
      <c r="D122" s="39">
        <f>5610+3960.28</f>
        <v>9570.2800000000007</v>
      </c>
      <c r="E122" s="39">
        <v>10500</v>
      </c>
      <c r="F122" s="88">
        <v>12000</v>
      </c>
    </row>
    <row r="123" spans="1:6" ht="30" customHeight="1" x14ac:dyDescent="0.25">
      <c r="A123" s="11"/>
      <c r="B123" s="10" t="s">
        <v>125</v>
      </c>
      <c r="C123" s="39">
        <v>500</v>
      </c>
      <c r="D123" s="39">
        <v>250</v>
      </c>
      <c r="E123" s="39">
        <v>500</v>
      </c>
      <c r="F123" s="88">
        <v>500</v>
      </c>
    </row>
    <row r="124" spans="1:6" ht="30" customHeight="1" x14ac:dyDescent="0.25">
      <c r="A124" s="11"/>
      <c r="B124" s="10" t="s">
        <v>126</v>
      </c>
      <c r="C124" s="39"/>
      <c r="D124" s="39"/>
      <c r="E124" s="39"/>
      <c r="F124" s="88"/>
    </row>
    <row r="125" spans="1:6" ht="30" customHeight="1" x14ac:dyDescent="0.25">
      <c r="A125" s="11"/>
      <c r="B125" s="10" t="s">
        <v>127</v>
      </c>
      <c r="C125" s="39">
        <v>21000</v>
      </c>
      <c r="D125" s="39">
        <f>110+32256</f>
        <v>32366</v>
      </c>
      <c r="E125" s="39">
        <v>35000</v>
      </c>
      <c r="F125" s="88">
        <v>21000</v>
      </c>
    </row>
    <row r="126" spans="1:6" s="71" customFormat="1" ht="30" customHeight="1" x14ac:dyDescent="0.25">
      <c r="A126" s="58" t="s">
        <v>23</v>
      </c>
      <c r="B126" s="59" t="s">
        <v>128</v>
      </c>
      <c r="C126" s="60">
        <f>C127+C128</f>
        <v>21605</v>
      </c>
      <c r="D126" s="60">
        <f>D127+D128</f>
        <v>21276.820000000003</v>
      </c>
      <c r="E126" s="60">
        <f>E127+E128</f>
        <v>25015</v>
      </c>
      <c r="F126" s="103">
        <f>F127+F128</f>
        <v>5</v>
      </c>
    </row>
    <row r="127" spans="1:6" ht="30" customHeight="1" x14ac:dyDescent="0.25">
      <c r="A127" s="11"/>
      <c r="B127" s="10" t="s">
        <v>129</v>
      </c>
      <c r="C127" s="39">
        <v>5</v>
      </c>
      <c r="D127" s="39">
        <v>12.06</v>
      </c>
      <c r="E127" s="39">
        <v>15</v>
      </c>
      <c r="F127" s="88">
        <v>5</v>
      </c>
    </row>
    <row r="128" spans="1:6" ht="30" customHeight="1" x14ac:dyDescent="0.25">
      <c r="A128" s="11"/>
      <c r="B128" s="10" t="s">
        <v>130</v>
      </c>
      <c r="C128" s="39">
        <v>21600</v>
      </c>
      <c r="D128" s="39">
        <f>4714.51+3949.63+12600.62</f>
        <v>21264.760000000002</v>
      </c>
      <c r="E128" s="39">
        <v>25000</v>
      </c>
      <c r="F128" s="88"/>
    </row>
    <row r="129" spans="1:6" s="71" customFormat="1" ht="30" customHeight="1" x14ac:dyDescent="0.25">
      <c r="A129" s="58" t="s">
        <v>25</v>
      </c>
      <c r="B129" s="59" t="s">
        <v>131</v>
      </c>
      <c r="C129" s="60">
        <f>C130+C131+C132+C133</f>
        <v>6000</v>
      </c>
      <c r="D129" s="60">
        <f>D130+D131+D132+D133</f>
        <v>2500</v>
      </c>
      <c r="E129" s="60">
        <f t="shared" ref="E129:F129" si="8">E130+E131+E132+E133</f>
        <v>6000</v>
      </c>
      <c r="F129" s="103">
        <f t="shared" si="8"/>
        <v>6000</v>
      </c>
    </row>
    <row r="130" spans="1:6" s="50" customFormat="1" ht="30" customHeight="1" x14ac:dyDescent="0.25">
      <c r="A130" s="48"/>
      <c r="B130" s="21" t="s">
        <v>132</v>
      </c>
      <c r="C130" s="39"/>
      <c r="D130" s="39"/>
      <c r="E130" s="39"/>
      <c r="F130" s="88"/>
    </row>
    <row r="131" spans="1:6" ht="51" customHeight="1" x14ac:dyDescent="0.25">
      <c r="A131" s="11"/>
      <c r="B131" s="10" t="s">
        <v>133</v>
      </c>
      <c r="C131" s="39">
        <v>0</v>
      </c>
      <c r="D131" s="39"/>
      <c r="E131" s="39">
        <v>0</v>
      </c>
      <c r="F131" s="88">
        <v>0</v>
      </c>
    </row>
    <row r="132" spans="1:6" ht="30" customHeight="1" x14ac:dyDescent="0.25">
      <c r="A132" s="11"/>
      <c r="B132" s="10" t="s">
        <v>134</v>
      </c>
      <c r="C132" s="39">
        <v>4000</v>
      </c>
      <c r="D132" s="39">
        <v>2500</v>
      </c>
      <c r="E132" s="39">
        <v>4000</v>
      </c>
      <c r="F132" s="88">
        <v>4000</v>
      </c>
    </row>
    <row r="133" spans="1:6" ht="30" customHeight="1" x14ac:dyDescent="0.25">
      <c r="A133" s="11"/>
      <c r="B133" s="10" t="s">
        <v>135</v>
      </c>
      <c r="C133" s="39">
        <v>2000</v>
      </c>
      <c r="D133" s="39"/>
      <c r="E133" s="39">
        <v>2000</v>
      </c>
      <c r="F133" s="88">
        <v>2000</v>
      </c>
    </row>
    <row r="134" spans="1:6" s="72" customFormat="1" ht="30" customHeight="1" x14ac:dyDescent="0.25">
      <c r="A134" s="15" t="s">
        <v>27</v>
      </c>
      <c r="B134" s="25" t="s">
        <v>136</v>
      </c>
      <c r="C134" s="109">
        <f t="shared" ref="C134" si="9">C9-C29</f>
        <v>-2176365</v>
      </c>
      <c r="D134" s="109">
        <f t="shared" ref="D134:E134" si="10">D9-D29</f>
        <v>-2073340.78</v>
      </c>
      <c r="E134" s="109">
        <f t="shared" si="10"/>
        <v>-2338230</v>
      </c>
      <c r="F134" s="104">
        <f t="shared" ref="F134" si="11">F9-F29</f>
        <v>-1941235</v>
      </c>
    </row>
  </sheetData>
  <mergeCells count="13">
    <mergeCell ref="B4:E4"/>
    <mergeCell ref="A6:A8"/>
    <mergeCell ref="B6:B8"/>
    <mergeCell ref="D6:D8"/>
    <mergeCell ref="E6:E8"/>
    <mergeCell ref="C6:C8"/>
    <mergeCell ref="F6:F8"/>
    <mergeCell ref="F26:F28"/>
    <mergeCell ref="A26:A28"/>
    <mergeCell ref="B26:B28"/>
    <mergeCell ref="D26:D28"/>
    <mergeCell ref="E26:E28"/>
    <mergeCell ref="C26:C28"/>
  </mergeCells>
  <pageMargins left="0.70866141732283472" right="0.70866141732283472" top="0.74803149606299213" bottom="0.74803149606299213" header="0.31496062992125984" footer="0.31496062992125984"/>
  <pageSetup paperSize="9" scale="5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34"/>
  <sheetViews>
    <sheetView topLeftCell="A16" workbookViewId="0">
      <selection activeCell="I10" sqref="I10"/>
    </sheetView>
  </sheetViews>
  <sheetFormatPr defaultRowHeight="15" x14ac:dyDescent="0.25"/>
  <cols>
    <col min="1" max="1" width="8.140625" style="41" customWidth="1"/>
    <col min="2" max="2" width="31.140625" style="49" customWidth="1"/>
    <col min="3" max="3" width="17.5703125" style="82" customWidth="1"/>
    <col min="4" max="4" width="17.5703125" style="30" customWidth="1"/>
    <col min="5" max="5" width="19.42578125" style="30" customWidth="1"/>
    <col min="6" max="6" width="19.42578125" style="105" hidden="1" customWidth="1"/>
    <col min="7" max="7" width="19.42578125" style="8" customWidth="1"/>
    <col min="8" max="16384" width="9.140625" style="8"/>
  </cols>
  <sheetData>
    <row r="1" spans="1:6" x14ac:dyDescent="0.25">
      <c r="A1" s="13"/>
      <c r="B1" s="16"/>
      <c r="C1" s="26"/>
      <c r="D1" s="26"/>
      <c r="E1" s="26"/>
      <c r="F1" s="95"/>
    </row>
    <row r="2" spans="1:6" s="74" customFormat="1" x14ac:dyDescent="0.25">
      <c r="A2" s="68"/>
      <c r="B2" s="17" t="s">
        <v>0</v>
      </c>
      <c r="C2" s="108"/>
      <c r="D2" s="69"/>
      <c r="E2" s="69"/>
      <c r="F2" s="110"/>
    </row>
    <row r="3" spans="1:6" s="51" customFormat="1" ht="15.75" x14ac:dyDescent="0.25">
      <c r="A3" s="1" t="s">
        <v>1</v>
      </c>
      <c r="B3" s="124" t="s">
        <v>180</v>
      </c>
      <c r="C3" s="28"/>
      <c r="D3" s="28"/>
      <c r="E3" s="28"/>
      <c r="F3" s="97"/>
    </row>
    <row r="4" spans="1:6" s="74" customFormat="1" ht="15.75" x14ac:dyDescent="0.25">
      <c r="A4" s="70"/>
      <c r="B4" s="137" t="s">
        <v>186</v>
      </c>
      <c r="C4" s="137"/>
      <c r="D4" s="137"/>
      <c r="E4" s="137"/>
      <c r="F4" s="111"/>
    </row>
    <row r="5" spans="1:6" ht="15.75" x14ac:dyDescent="0.25">
      <c r="A5" s="35"/>
      <c r="B5" s="33"/>
      <c r="C5" s="34"/>
      <c r="D5" s="34"/>
      <c r="E5" s="34"/>
      <c r="F5" s="95"/>
    </row>
    <row r="6" spans="1:6" s="51" customFormat="1" ht="15" customHeight="1" x14ac:dyDescent="0.25">
      <c r="A6" s="138" t="s">
        <v>1</v>
      </c>
      <c r="B6" s="141" t="s">
        <v>2</v>
      </c>
      <c r="C6" s="134" t="s">
        <v>169</v>
      </c>
      <c r="D6" s="134" t="s">
        <v>168</v>
      </c>
      <c r="E6" s="134" t="s">
        <v>185</v>
      </c>
      <c r="F6" s="125" t="s">
        <v>163</v>
      </c>
    </row>
    <row r="7" spans="1:6" s="51" customFormat="1" ht="15" customHeight="1" x14ac:dyDescent="0.25">
      <c r="A7" s="139"/>
      <c r="B7" s="142"/>
      <c r="C7" s="135"/>
      <c r="D7" s="135"/>
      <c r="E7" s="135"/>
      <c r="F7" s="126"/>
    </row>
    <row r="8" spans="1:6" s="51" customFormat="1" ht="50.25" customHeight="1" x14ac:dyDescent="0.25">
      <c r="A8" s="140"/>
      <c r="B8" s="143"/>
      <c r="C8" s="136"/>
      <c r="D8" s="136"/>
      <c r="E8" s="136"/>
      <c r="F8" s="127"/>
    </row>
    <row r="9" spans="1:6" s="51" customFormat="1" ht="30" customHeight="1" x14ac:dyDescent="0.25">
      <c r="A9" s="2" t="s">
        <v>3</v>
      </c>
      <c r="B9" s="18" t="s">
        <v>4</v>
      </c>
      <c r="C9" s="3">
        <f>C10+C11+C12+C13+C14+C15+C16+C17+C18+C19+C20+C21+C22+C23+C24+C25</f>
        <v>4709530</v>
      </c>
      <c r="D9" s="3">
        <f>D10+D11+D12+D13+D14+D15+D16+D17+D18+D19+D20+D21+D22+D23+D24+D25</f>
        <v>4280677.5</v>
      </c>
      <c r="E9" s="3">
        <f>E10+E11+E12+E13+E14+E15+E16+E17+E18+E19+E20+E21+E22+E23+E24+E25</f>
        <v>4698450</v>
      </c>
      <c r="F9" s="100">
        <f>F10+F11+F12+F13+F14+F15+F16+F17+F18+F19+F20+F21+F22+F23+F24+F25</f>
        <v>4294380</v>
      </c>
    </row>
    <row r="10" spans="1:6" ht="30" customHeight="1" x14ac:dyDescent="0.25">
      <c r="A10" s="38" t="s">
        <v>5</v>
      </c>
      <c r="B10" s="19" t="s">
        <v>6</v>
      </c>
      <c r="C10" s="39">
        <v>0</v>
      </c>
      <c r="D10" s="39"/>
      <c r="E10" s="39"/>
      <c r="F10" s="88"/>
    </row>
    <row r="11" spans="1:6" ht="30" customHeight="1" x14ac:dyDescent="0.25">
      <c r="A11" s="40" t="s">
        <v>7</v>
      </c>
      <c r="B11" s="10" t="s">
        <v>8</v>
      </c>
      <c r="C11" s="39">
        <v>4601700</v>
      </c>
      <c r="D11" s="39">
        <f>4535071.46-16242.83-321910</f>
        <v>4196918.63</v>
      </c>
      <c r="E11" s="39">
        <v>4601700</v>
      </c>
      <c r="F11" s="88">
        <v>4190550</v>
      </c>
    </row>
    <row r="12" spans="1:6" ht="30" customHeight="1" x14ac:dyDescent="0.25">
      <c r="A12" s="40" t="s">
        <v>9</v>
      </c>
      <c r="B12" s="10" t="s">
        <v>10</v>
      </c>
      <c r="C12" s="39">
        <v>25000</v>
      </c>
      <c r="D12" s="39">
        <v>19600</v>
      </c>
      <c r="E12" s="39">
        <v>20000</v>
      </c>
      <c r="F12" s="88">
        <v>21000</v>
      </c>
    </row>
    <row r="13" spans="1:6" ht="30" customHeight="1" x14ac:dyDescent="0.25">
      <c r="A13" s="38" t="s">
        <v>11</v>
      </c>
      <c r="B13" s="10" t="s">
        <v>12</v>
      </c>
      <c r="C13" s="39"/>
      <c r="D13" s="39"/>
      <c r="E13" s="39">
        <v>0</v>
      </c>
      <c r="F13" s="88"/>
    </row>
    <row r="14" spans="1:6" ht="30" customHeight="1" x14ac:dyDescent="0.25">
      <c r="A14" s="40" t="s">
        <v>13</v>
      </c>
      <c r="B14" s="10" t="s">
        <v>14</v>
      </c>
      <c r="C14" s="39"/>
      <c r="D14" s="39"/>
      <c r="E14" s="39">
        <v>0</v>
      </c>
      <c r="F14" s="88"/>
    </row>
    <row r="15" spans="1:6" ht="30" customHeight="1" x14ac:dyDescent="0.25">
      <c r="A15" s="40" t="s">
        <v>15</v>
      </c>
      <c r="B15" s="10" t="s">
        <v>16</v>
      </c>
      <c r="C15" s="39"/>
      <c r="D15" s="39"/>
      <c r="E15" s="39">
        <v>0</v>
      </c>
      <c r="F15" s="88"/>
    </row>
    <row r="16" spans="1:6" ht="30" customHeight="1" x14ac:dyDescent="0.25">
      <c r="A16" s="38" t="s">
        <v>17</v>
      </c>
      <c r="B16" s="10" t="s">
        <v>18</v>
      </c>
      <c r="C16" s="39"/>
      <c r="D16" s="39"/>
      <c r="E16" s="39">
        <v>0</v>
      </c>
      <c r="F16" s="88"/>
    </row>
    <row r="17" spans="1:6" ht="30" customHeight="1" x14ac:dyDescent="0.25">
      <c r="A17" s="40" t="s">
        <v>19</v>
      </c>
      <c r="B17" s="10" t="s">
        <v>20</v>
      </c>
      <c r="C17" s="39"/>
      <c r="D17" s="39"/>
      <c r="E17" s="39">
        <v>0</v>
      </c>
      <c r="F17" s="88"/>
    </row>
    <row r="18" spans="1:6" ht="30" customHeight="1" x14ac:dyDescent="0.25">
      <c r="A18" s="40" t="s">
        <v>21</v>
      </c>
      <c r="B18" s="10" t="s">
        <v>22</v>
      </c>
      <c r="C18" s="39"/>
      <c r="D18" s="39"/>
      <c r="E18" s="39">
        <v>0</v>
      </c>
      <c r="F18" s="88"/>
    </row>
    <row r="19" spans="1:6" ht="30" customHeight="1" x14ac:dyDescent="0.25">
      <c r="A19" s="38" t="s">
        <v>23</v>
      </c>
      <c r="B19" s="10" t="s">
        <v>24</v>
      </c>
      <c r="C19" s="39"/>
      <c r="D19" s="39"/>
      <c r="E19" s="39">
        <v>0</v>
      </c>
      <c r="F19" s="88"/>
    </row>
    <row r="20" spans="1:6" ht="30" customHeight="1" x14ac:dyDescent="0.25">
      <c r="A20" s="40" t="s">
        <v>25</v>
      </c>
      <c r="B20" s="10" t="s">
        <v>26</v>
      </c>
      <c r="C20" s="39"/>
      <c r="D20" s="39"/>
      <c r="E20" s="39">
        <v>0</v>
      </c>
      <c r="F20" s="88"/>
    </row>
    <row r="21" spans="1:6" ht="30" customHeight="1" x14ac:dyDescent="0.25">
      <c r="A21" s="40" t="s">
        <v>27</v>
      </c>
      <c r="B21" s="10" t="s">
        <v>28</v>
      </c>
      <c r="C21" s="39"/>
      <c r="D21" s="39"/>
      <c r="E21" s="39">
        <v>0</v>
      </c>
      <c r="F21" s="88"/>
    </row>
    <row r="22" spans="1:6" ht="30" customHeight="1" x14ac:dyDescent="0.25">
      <c r="A22" s="38" t="s">
        <v>29</v>
      </c>
      <c r="B22" s="10" t="s">
        <v>30</v>
      </c>
      <c r="C22" s="39"/>
      <c r="D22" s="39"/>
      <c r="E22" s="39">
        <v>0</v>
      </c>
      <c r="F22" s="88"/>
    </row>
    <row r="23" spans="1:6" ht="30" customHeight="1" x14ac:dyDescent="0.25">
      <c r="A23" s="40" t="s">
        <v>31</v>
      </c>
      <c r="B23" s="10" t="s">
        <v>32</v>
      </c>
      <c r="C23" s="39"/>
      <c r="D23" s="39"/>
      <c r="E23" s="39">
        <v>0</v>
      </c>
      <c r="F23" s="88"/>
    </row>
    <row r="24" spans="1:6" ht="30" customHeight="1" x14ac:dyDescent="0.25">
      <c r="A24" s="40" t="s">
        <v>33</v>
      </c>
      <c r="B24" s="10" t="s">
        <v>34</v>
      </c>
      <c r="C24" s="39">
        <v>1200</v>
      </c>
      <c r="D24" s="39"/>
      <c r="E24" s="39">
        <v>100</v>
      </c>
      <c r="F24" s="88">
        <v>1200</v>
      </c>
    </row>
    <row r="25" spans="1:6" s="83" customFormat="1" ht="30" customHeight="1" x14ac:dyDescent="0.25">
      <c r="A25" s="38" t="s">
        <v>35</v>
      </c>
      <c r="B25" s="10" t="s">
        <v>36</v>
      </c>
      <c r="C25" s="39">
        <v>81630</v>
      </c>
      <c r="D25" s="39">
        <v>64158.87</v>
      </c>
      <c r="E25" s="39">
        <v>76650</v>
      </c>
      <c r="F25" s="88">
        <v>81630</v>
      </c>
    </row>
    <row r="26" spans="1:6" s="52" customFormat="1" ht="30" customHeight="1" x14ac:dyDescent="0.25">
      <c r="A26" s="138" t="s">
        <v>1</v>
      </c>
      <c r="B26" s="131" t="s">
        <v>37</v>
      </c>
      <c r="C26" s="134" t="s">
        <v>169</v>
      </c>
      <c r="D26" s="134" t="s">
        <v>168</v>
      </c>
      <c r="E26" s="134" t="s">
        <v>185</v>
      </c>
      <c r="F26" s="125" t="s">
        <v>163</v>
      </c>
    </row>
    <row r="27" spans="1:6" s="52" customFormat="1" ht="25.5" customHeight="1" x14ac:dyDescent="0.25">
      <c r="A27" s="139"/>
      <c r="B27" s="132"/>
      <c r="C27" s="135"/>
      <c r="D27" s="135"/>
      <c r="E27" s="135"/>
      <c r="F27" s="126"/>
    </row>
    <row r="28" spans="1:6" s="51" customFormat="1" ht="21" customHeight="1" x14ac:dyDescent="0.25">
      <c r="A28" s="140"/>
      <c r="B28" s="133"/>
      <c r="C28" s="136"/>
      <c r="D28" s="136"/>
      <c r="E28" s="136"/>
      <c r="F28" s="127"/>
    </row>
    <row r="29" spans="1:6" s="51" customFormat="1" ht="30" customHeight="1" x14ac:dyDescent="0.25">
      <c r="A29" s="6" t="s">
        <v>38</v>
      </c>
      <c r="B29" s="20" t="s">
        <v>39</v>
      </c>
      <c r="C29" s="7">
        <f>C31+C48+C99+C101+C105+C109+C126+C129+C107</f>
        <v>3818055</v>
      </c>
      <c r="D29" s="7">
        <f>D31+D48+D99+D101+D105+D109+D126+D129+D107</f>
        <v>3095030.65</v>
      </c>
      <c r="E29" s="7">
        <f t="shared" ref="E29:F29" si="0">E31+E48+E99+E101+E105+E109+E126+E129+E107</f>
        <v>3698468</v>
      </c>
      <c r="F29" s="101">
        <f t="shared" si="0"/>
        <v>3793540</v>
      </c>
    </row>
    <row r="30" spans="1:6" ht="30" customHeight="1" x14ac:dyDescent="0.25">
      <c r="A30" s="42"/>
      <c r="B30" s="19"/>
      <c r="C30" s="39"/>
      <c r="D30" s="39"/>
      <c r="E30" s="39"/>
      <c r="F30" s="88"/>
    </row>
    <row r="31" spans="1:6" s="56" customFormat="1" ht="30" customHeight="1" x14ac:dyDescent="0.25">
      <c r="A31" s="53" t="s">
        <v>5</v>
      </c>
      <c r="B31" s="54" t="s">
        <v>40</v>
      </c>
      <c r="C31" s="55">
        <f>C32+C33+C34+C35+C36+C37+C38+C39+C40+C41+C42+C43+C44+C45+C46+C47</f>
        <v>129680</v>
      </c>
      <c r="D31" s="55">
        <f>D32+D33+D34+D35+D36+D37+D38+D39+D40+D41+D42+D43+D44+D45+D46+D47</f>
        <v>164857.46</v>
      </c>
      <c r="E31" s="55">
        <f t="shared" ref="E31" si="1">E32+E33+E34+E35+E36+E37+E38+E39+E40+E41+E42+E43+E44+E45+E46+E47</f>
        <v>184000</v>
      </c>
      <c r="F31" s="102">
        <f t="shared" ref="F31" si="2">F32+F33+F34+F35+F36+F37+F38+F39+F40+F41+F42+F43+F44+F45+F46+F47</f>
        <v>127480</v>
      </c>
    </row>
    <row r="32" spans="1:6" s="47" customFormat="1" ht="30" customHeight="1" x14ac:dyDescent="0.25">
      <c r="A32" s="46"/>
      <c r="B32" s="21" t="s">
        <v>41</v>
      </c>
      <c r="C32" s="39">
        <v>500</v>
      </c>
      <c r="D32" s="39">
        <v>953.68</v>
      </c>
      <c r="E32" s="39">
        <v>1000</v>
      </c>
      <c r="F32" s="88">
        <v>400</v>
      </c>
    </row>
    <row r="33" spans="1:6" s="47" customFormat="1" ht="30" customHeight="1" x14ac:dyDescent="0.25">
      <c r="A33" s="46"/>
      <c r="B33" s="21" t="s">
        <v>42</v>
      </c>
      <c r="C33" s="39">
        <v>600</v>
      </c>
      <c r="D33" s="39">
        <f>2061.45+2899.11</f>
        <v>4960.5599999999995</v>
      </c>
      <c r="E33" s="39">
        <v>5000</v>
      </c>
      <c r="F33" s="88">
        <v>600</v>
      </c>
    </row>
    <row r="34" spans="1:6" ht="30" customHeight="1" x14ac:dyDescent="0.25">
      <c r="A34" s="11" t="s">
        <v>1</v>
      </c>
      <c r="B34" s="10" t="s">
        <v>43</v>
      </c>
      <c r="C34" s="39">
        <v>100</v>
      </c>
      <c r="D34" s="39"/>
      <c r="E34" s="39"/>
      <c r="F34" s="88">
        <v>100</v>
      </c>
    </row>
    <row r="35" spans="1:6" ht="30" customHeight="1" x14ac:dyDescent="0.25">
      <c r="A35" s="11"/>
      <c r="B35" s="10" t="s">
        <v>44</v>
      </c>
      <c r="C35" s="39">
        <v>800</v>
      </c>
      <c r="D35" s="39"/>
      <c r="E35" s="39"/>
      <c r="F35" s="88">
        <v>800</v>
      </c>
    </row>
    <row r="36" spans="1:6" ht="30" customHeight="1" x14ac:dyDescent="0.25">
      <c r="A36" s="11"/>
      <c r="B36" s="10" t="s">
        <v>45</v>
      </c>
      <c r="C36" s="39"/>
      <c r="D36" s="39"/>
      <c r="E36" s="39"/>
      <c r="F36" s="88"/>
    </row>
    <row r="37" spans="1:6" ht="30" customHeight="1" x14ac:dyDescent="0.25">
      <c r="A37" s="11" t="s">
        <v>1</v>
      </c>
      <c r="B37" s="10" t="s">
        <v>46</v>
      </c>
      <c r="C37" s="39">
        <v>5430</v>
      </c>
      <c r="D37" s="39"/>
      <c r="E37" s="39"/>
      <c r="F37" s="88">
        <v>5430</v>
      </c>
    </row>
    <row r="38" spans="1:6" ht="30" customHeight="1" x14ac:dyDescent="0.25">
      <c r="A38" s="11"/>
      <c r="B38" s="10" t="s">
        <v>47</v>
      </c>
      <c r="C38" s="39"/>
      <c r="D38" s="39"/>
      <c r="E38" s="39"/>
      <c r="F38" s="88"/>
    </row>
    <row r="39" spans="1:6" ht="30" customHeight="1" x14ac:dyDescent="0.25">
      <c r="A39" s="11"/>
      <c r="B39" s="10" t="s">
        <v>48</v>
      </c>
      <c r="C39" s="39">
        <v>25650</v>
      </c>
      <c r="D39" s="39">
        <v>53079.31</v>
      </c>
      <c r="E39" s="39">
        <v>58000</v>
      </c>
      <c r="F39" s="88">
        <v>25650</v>
      </c>
    </row>
    <row r="40" spans="1:6" ht="30" customHeight="1" x14ac:dyDescent="0.25">
      <c r="A40" s="11"/>
      <c r="B40" s="10" t="s">
        <v>49</v>
      </c>
      <c r="C40" s="39">
        <v>7100</v>
      </c>
      <c r="D40" s="39"/>
      <c r="E40" s="39"/>
      <c r="F40" s="88">
        <v>5000</v>
      </c>
    </row>
    <row r="41" spans="1:6" ht="30" customHeight="1" x14ac:dyDescent="0.25">
      <c r="A41" s="11"/>
      <c r="B41" s="10" t="s">
        <v>143</v>
      </c>
      <c r="C41" s="39"/>
      <c r="D41" s="39"/>
      <c r="E41" s="39"/>
      <c r="F41" s="88"/>
    </row>
    <row r="42" spans="1:6" ht="30" customHeight="1" x14ac:dyDescent="0.25">
      <c r="A42" s="11"/>
      <c r="B42" s="10" t="s">
        <v>149</v>
      </c>
      <c r="C42" s="39"/>
      <c r="D42" s="39"/>
      <c r="E42" s="39"/>
      <c r="F42" s="88"/>
    </row>
    <row r="43" spans="1:6" ht="30" customHeight="1" x14ac:dyDescent="0.25">
      <c r="A43" s="11"/>
      <c r="B43" s="10" t="s">
        <v>50</v>
      </c>
      <c r="C43" s="39"/>
      <c r="D43" s="39"/>
      <c r="E43" s="39"/>
      <c r="F43" s="88"/>
    </row>
    <row r="44" spans="1:6" ht="30" customHeight="1" x14ac:dyDescent="0.25">
      <c r="A44" s="11"/>
      <c r="B44" s="10" t="s">
        <v>51</v>
      </c>
      <c r="C44" s="39"/>
      <c r="D44" s="39"/>
      <c r="E44" s="39"/>
      <c r="F44" s="88"/>
    </row>
    <row r="45" spans="1:6" ht="30" customHeight="1" x14ac:dyDescent="0.25">
      <c r="A45" s="11"/>
      <c r="B45" s="10" t="s">
        <v>144</v>
      </c>
      <c r="C45" s="39"/>
      <c r="D45" s="39"/>
      <c r="E45" s="39"/>
      <c r="F45" s="88"/>
    </row>
    <row r="46" spans="1:6" ht="30" customHeight="1" x14ac:dyDescent="0.25">
      <c r="A46" s="11"/>
      <c r="B46" s="10"/>
      <c r="C46" s="39"/>
      <c r="D46" s="39"/>
      <c r="E46" s="39"/>
      <c r="F46" s="88"/>
    </row>
    <row r="47" spans="1:6" ht="30" customHeight="1" x14ac:dyDescent="0.25">
      <c r="A47" s="11"/>
      <c r="B47" s="10" t="s">
        <v>54</v>
      </c>
      <c r="C47" s="39">
        <v>89500</v>
      </c>
      <c r="D47" s="39">
        <v>105863.91</v>
      </c>
      <c r="E47" s="39">
        <v>120000</v>
      </c>
      <c r="F47" s="88">
        <v>89500</v>
      </c>
    </row>
    <row r="48" spans="1:6" s="56" customFormat="1" ht="30" customHeight="1" x14ac:dyDescent="0.25">
      <c r="A48" s="53" t="s">
        <v>7</v>
      </c>
      <c r="B48" s="54" t="s">
        <v>55</v>
      </c>
      <c r="C48" s="55">
        <f>C49+C50+C51+C52+C53+C54+C55+C56+C57+C58+C59+C60+C61+C62+C63+C64+C65+C66+C67+C68+C69+C70+C71+C72+C73+C75+C76+C77+C78+C79+C80+C81+C82+C83+C84+C85+C86+C87+C88+C89+C90+C91+C92+C93+C94+C95+C96+C97+C98+C74</f>
        <v>2559555</v>
      </c>
      <c r="D48" s="55">
        <f>D49+D50+D51+D52+D53+D54+D55+D56+D57+D58+D59+D60+D61+D62+D63+D64+D65+D66+D67+D68+D69+D70+D71+D72+D73+D75+D76+D77+D78+D79+D80+D81+D82+D83+D84+D85+D86+D87+D88+D89+D90+D91+D92+D93+D94+D95+D96+D97+D98+D74</f>
        <v>1959243.22</v>
      </c>
      <c r="E48" s="55">
        <f t="shared" ref="E48" si="3">E49+E50+E51+E52+E53+E54+E55+E56+E57+E58+E59+E60+E61+E62+E63+E64+E65+E66+E67+E68+E69+E70+E71+E72+E73+E75+E76+E77+E78+E79+E80+E81+E82+E83+E84+E85+E86+E87+E88+E89+E90+E91+E92+E93+E94+E95+E96+E97+E98+E74</f>
        <v>2349856</v>
      </c>
      <c r="F48" s="102">
        <f t="shared" ref="F48" si="4">F49+F50+F51+F52+F53+F54+F55+F56+F57+F58+F59+F60+F61+F62+F63+F64+F65+F66+F67+F68+F69+F70+F71+F72+F73+F75+F76+F77+F78+F79+F80+F81+F82+F83+F84+F85+F86+F87+F88+F89+F90+F91+F92+F93+F94+F95+F96+F97+F98+F74</f>
        <v>2557740</v>
      </c>
    </row>
    <row r="49" spans="1:6" ht="30" customHeight="1" x14ac:dyDescent="0.25">
      <c r="A49" s="11"/>
      <c r="B49" s="10" t="s">
        <v>56</v>
      </c>
      <c r="C49" s="39">
        <v>6300</v>
      </c>
      <c r="D49" s="39">
        <v>5320.72</v>
      </c>
      <c r="E49" s="39">
        <v>6300</v>
      </c>
      <c r="F49" s="88">
        <v>6285</v>
      </c>
    </row>
    <row r="50" spans="1:6" ht="30" customHeight="1" x14ac:dyDescent="0.25">
      <c r="A50" s="11"/>
      <c r="B50" s="10" t="s">
        <v>57</v>
      </c>
      <c r="C50" s="39"/>
      <c r="D50" s="39"/>
      <c r="E50" s="39"/>
      <c r="F50" s="88"/>
    </row>
    <row r="51" spans="1:6" ht="30" customHeight="1" x14ac:dyDescent="0.25">
      <c r="A51" s="11"/>
      <c r="B51" s="10" t="s">
        <v>58</v>
      </c>
      <c r="C51" s="39"/>
      <c r="D51" s="39">
        <v>80</v>
      </c>
      <c r="E51" s="39">
        <v>100</v>
      </c>
      <c r="F51" s="88"/>
    </row>
    <row r="52" spans="1:6" ht="30" customHeight="1" x14ac:dyDescent="0.25">
      <c r="A52" s="11"/>
      <c r="B52" s="10" t="s">
        <v>59</v>
      </c>
      <c r="C52" s="39">
        <v>40</v>
      </c>
      <c r="D52" s="39">
        <v>3918</v>
      </c>
      <c r="E52" s="39">
        <v>4000</v>
      </c>
      <c r="F52" s="88">
        <v>40</v>
      </c>
    </row>
    <row r="53" spans="1:6" ht="30" customHeight="1" x14ac:dyDescent="0.25">
      <c r="A53" s="11"/>
      <c r="B53" s="10" t="s">
        <v>60</v>
      </c>
      <c r="C53" s="39">
        <v>0</v>
      </c>
      <c r="D53" s="39"/>
      <c r="E53" s="39"/>
      <c r="F53" s="88">
        <v>0</v>
      </c>
    </row>
    <row r="54" spans="1:6" ht="30" customHeight="1" x14ac:dyDescent="0.25">
      <c r="A54" s="11"/>
      <c r="B54" s="10" t="s">
        <v>61</v>
      </c>
      <c r="C54" s="39">
        <v>1200</v>
      </c>
      <c r="D54" s="39">
        <v>1474.15</v>
      </c>
      <c r="E54" s="39">
        <v>1700</v>
      </c>
      <c r="F54" s="88">
        <v>1200</v>
      </c>
    </row>
    <row r="55" spans="1:6" ht="30" customHeight="1" x14ac:dyDescent="0.25">
      <c r="A55" s="11"/>
      <c r="B55" s="22" t="s">
        <v>62</v>
      </c>
      <c r="C55" s="39">
        <v>32000</v>
      </c>
      <c r="D55" s="39">
        <v>33366.019999999997</v>
      </c>
      <c r="E55" s="39">
        <v>36000</v>
      </c>
      <c r="F55" s="88">
        <v>30500</v>
      </c>
    </row>
    <row r="56" spans="1:6" ht="30" customHeight="1" x14ac:dyDescent="0.25">
      <c r="A56" s="11"/>
      <c r="B56" s="22" t="s">
        <v>63</v>
      </c>
      <c r="C56" s="39"/>
      <c r="D56" s="39"/>
      <c r="E56" s="39"/>
      <c r="F56" s="88"/>
    </row>
    <row r="57" spans="1:6" ht="30" customHeight="1" x14ac:dyDescent="0.25">
      <c r="A57" s="11"/>
      <c r="B57" s="10" t="s">
        <v>64</v>
      </c>
      <c r="C57" s="39"/>
      <c r="D57" s="39"/>
      <c r="E57" s="39"/>
      <c r="F57" s="88"/>
    </row>
    <row r="58" spans="1:6" ht="30" customHeight="1" x14ac:dyDescent="0.25">
      <c r="A58" s="11"/>
      <c r="B58" s="10" t="s">
        <v>145</v>
      </c>
      <c r="C58" s="39"/>
      <c r="D58" s="39"/>
      <c r="E58" s="39"/>
      <c r="F58" s="88"/>
    </row>
    <row r="59" spans="1:6" ht="30" customHeight="1" x14ac:dyDescent="0.25">
      <c r="A59" s="11"/>
      <c r="B59" s="10"/>
      <c r="C59" s="39"/>
      <c r="D59" s="39"/>
      <c r="E59" s="39"/>
      <c r="F59" s="88"/>
    </row>
    <row r="60" spans="1:6" ht="30" customHeight="1" x14ac:dyDescent="0.25">
      <c r="A60" s="11"/>
      <c r="B60" s="10" t="s">
        <v>67</v>
      </c>
      <c r="C60" s="39"/>
      <c r="D60" s="39"/>
      <c r="E60" s="39"/>
      <c r="F60" s="88"/>
    </row>
    <row r="61" spans="1:6" ht="30" customHeight="1" x14ac:dyDescent="0.25">
      <c r="A61" s="11"/>
      <c r="B61" s="10" t="s">
        <v>68</v>
      </c>
      <c r="C61" s="39"/>
      <c r="D61" s="39"/>
      <c r="E61" s="39"/>
      <c r="F61" s="88"/>
    </row>
    <row r="62" spans="1:6" ht="30" customHeight="1" x14ac:dyDescent="0.25">
      <c r="A62" s="11"/>
      <c r="B62" s="10" t="s">
        <v>69</v>
      </c>
      <c r="C62" s="39"/>
      <c r="D62" s="39"/>
      <c r="E62" s="39"/>
      <c r="F62" s="88"/>
    </row>
    <row r="63" spans="1:6" ht="30" customHeight="1" x14ac:dyDescent="0.25">
      <c r="A63" s="11"/>
      <c r="B63" s="10" t="s">
        <v>146</v>
      </c>
      <c r="C63" s="39"/>
      <c r="D63" s="39"/>
      <c r="E63" s="39"/>
      <c r="F63" s="88"/>
    </row>
    <row r="64" spans="1:6" ht="30" customHeight="1" x14ac:dyDescent="0.25">
      <c r="A64" s="11"/>
      <c r="B64" s="10"/>
      <c r="C64" s="39"/>
      <c r="D64" s="39"/>
      <c r="E64" s="39"/>
      <c r="F64" s="88"/>
    </row>
    <row r="65" spans="1:6" ht="30" customHeight="1" x14ac:dyDescent="0.25">
      <c r="A65" s="11"/>
      <c r="B65" s="10" t="s">
        <v>72</v>
      </c>
      <c r="C65" s="39">
        <v>5500</v>
      </c>
      <c r="D65" s="39">
        <v>4788.41</v>
      </c>
      <c r="E65" s="39">
        <v>5500</v>
      </c>
      <c r="F65" s="88">
        <v>5200</v>
      </c>
    </row>
    <row r="66" spans="1:6" ht="30" customHeight="1" x14ac:dyDescent="0.25">
      <c r="A66" s="11"/>
      <c r="B66" s="10" t="s">
        <v>73</v>
      </c>
      <c r="C66" s="39">
        <v>15</v>
      </c>
      <c r="D66" s="39">
        <v>389.94</v>
      </c>
      <c r="E66" s="39">
        <v>400</v>
      </c>
      <c r="F66" s="88">
        <v>15</v>
      </c>
    </row>
    <row r="67" spans="1:6" ht="30" customHeight="1" x14ac:dyDescent="0.25">
      <c r="A67" s="11"/>
      <c r="B67" s="10" t="s">
        <v>74</v>
      </c>
      <c r="C67" s="39"/>
      <c r="D67" s="39"/>
      <c r="E67" s="39"/>
      <c r="F67" s="88"/>
    </row>
    <row r="68" spans="1:6" ht="30" customHeight="1" x14ac:dyDescent="0.25">
      <c r="A68" s="11"/>
      <c r="B68" s="10" t="s">
        <v>147</v>
      </c>
      <c r="C68" s="39"/>
      <c r="D68" s="39"/>
      <c r="E68" s="39"/>
      <c r="F68" s="88"/>
    </row>
    <row r="69" spans="1:6" ht="30" customHeight="1" x14ac:dyDescent="0.25">
      <c r="A69" s="11"/>
      <c r="B69" s="10" t="s">
        <v>148</v>
      </c>
      <c r="C69" s="39"/>
      <c r="D69" s="39"/>
      <c r="E69" s="39"/>
      <c r="F69" s="88"/>
    </row>
    <row r="70" spans="1:6" ht="30" customHeight="1" x14ac:dyDescent="0.25">
      <c r="A70" s="11"/>
      <c r="B70" s="10" t="s">
        <v>77</v>
      </c>
      <c r="C70" s="39"/>
      <c r="D70" s="39"/>
      <c r="E70" s="39"/>
      <c r="F70" s="88"/>
    </row>
    <row r="71" spans="1:6" ht="30" customHeight="1" x14ac:dyDescent="0.25">
      <c r="A71" s="11"/>
      <c r="B71" s="10" t="s">
        <v>78</v>
      </c>
      <c r="C71" s="39"/>
      <c r="D71" s="39"/>
      <c r="E71" s="39"/>
      <c r="F71" s="88"/>
    </row>
    <row r="72" spans="1:6" ht="30" customHeight="1" x14ac:dyDescent="0.25">
      <c r="A72" s="11"/>
      <c r="B72" s="10" t="s">
        <v>79</v>
      </c>
      <c r="C72" s="39"/>
      <c r="D72" s="39"/>
      <c r="E72" s="39"/>
      <c r="F72" s="88"/>
    </row>
    <row r="73" spans="1:6" ht="30" customHeight="1" x14ac:dyDescent="0.25">
      <c r="A73" s="11"/>
      <c r="B73" s="10" t="s">
        <v>80</v>
      </c>
      <c r="C73" s="39"/>
      <c r="D73" s="39"/>
      <c r="E73" s="39"/>
      <c r="F73" s="88"/>
    </row>
    <row r="74" spans="1:6" ht="30" customHeight="1" x14ac:dyDescent="0.25">
      <c r="A74" s="11"/>
      <c r="B74" s="10" t="s">
        <v>81</v>
      </c>
      <c r="C74" s="39"/>
      <c r="D74" s="39"/>
      <c r="E74" s="39"/>
      <c r="F74" s="88"/>
    </row>
    <row r="75" spans="1:6" ht="30" customHeight="1" x14ac:dyDescent="0.25">
      <c r="A75" s="11"/>
      <c r="B75" s="10" t="s">
        <v>82</v>
      </c>
      <c r="C75" s="39"/>
      <c r="D75" s="39"/>
      <c r="E75" s="39"/>
      <c r="F75" s="88"/>
    </row>
    <row r="76" spans="1:6" ht="30" customHeight="1" x14ac:dyDescent="0.25">
      <c r="A76" s="11"/>
      <c r="B76" s="10" t="s">
        <v>83</v>
      </c>
      <c r="C76" s="39"/>
      <c r="D76" s="39"/>
      <c r="E76" s="39"/>
      <c r="F76" s="88"/>
    </row>
    <row r="77" spans="1:6" ht="30" customHeight="1" x14ac:dyDescent="0.25">
      <c r="A77" s="11"/>
      <c r="B77" s="10" t="s">
        <v>84</v>
      </c>
      <c r="C77" s="39"/>
      <c r="D77" s="39"/>
      <c r="E77" s="39"/>
      <c r="F77" s="88"/>
    </row>
    <row r="78" spans="1:6" ht="30" customHeight="1" x14ac:dyDescent="0.25">
      <c r="A78" s="11"/>
      <c r="B78" s="10" t="s">
        <v>85</v>
      </c>
      <c r="C78" s="39"/>
      <c r="D78" s="39">
        <v>40</v>
      </c>
      <c r="E78" s="39">
        <v>40</v>
      </c>
      <c r="F78" s="88"/>
    </row>
    <row r="79" spans="1:6" ht="36.75" customHeight="1" x14ac:dyDescent="0.25">
      <c r="A79" s="11"/>
      <c r="B79" s="10" t="s">
        <v>86</v>
      </c>
      <c r="C79" s="39"/>
      <c r="D79" s="39"/>
      <c r="E79" s="39"/>
      <c r="F79" s="88"/>
    </row>
    <row r="80" spans="1:6" ht="30" customHeight="1" x14ac:dyDescent="0.25">
      <c r="A80" s="11"/>
      <c r="B80" s="10" t="s">
        <v>87</v>
      </c>
      <c r="C80" s="39"/>
      <c r="D80" s="39"/>
      <c r="E80" s="39"/>
      <c r="F80" s="88"/>
    </row>
    <row r="81" spans="1:8" ht="30" customHeight="1" x14ac:dyDescent="0.25">
      <c r="A81" s="11"/>
      <c r="B81" s="10" t="s">
        <v>88</v>
      </c>
      <c r="C81" s="39">
        <v>280000</v>
      </c>
      <c r="D81" s="39">
        <v>238656.1</v>
      </c>
      <c r="E81" s="39">
        <v>250000</v>
      </c>
      <c r="F81" s="88">
        <v>280000</v>
      </c>
    </row>
    <row r="82" spans="1:8" ht="30" customHeight="1" x14ac:dyDescent="0.25">
      <c r="A82" s="11"/>
      <c r="B82" s="10" t="s">
        <v>89</v>
      </c>
      <c r="C82" s="39">
        <v>400000</v>
      </c>
      <c r="D82" s="39">
        <v>75594.63</v>
      </c>
      <c r="E82" s="39">
        <v>110000</v>
      </c>
      <c r="F82" s="88">
        <v>400000</v>
      </c>
      <c r="G82" s="91"/>
      <c r="H82" s="89"/>
    </row>
    <row r="83" spans="1:8" ht="30" customHeight="1" x14ac:dyDescent="0.25">
      <c r="A83" s="11"/>
      <c r="B83" s="10" t="s">
        <v>90</v>
      </c>
      <c r="C83" s="39">
        <v>780000</v>
      </c>
      <c r="D83" s="39">
        <v>886230.76</v>
      </c>
      <c r="E83" s="39">
        <v>960000</v>
      </c>
      <c r="F83" s="88">
        <v>780000</v>
      </c>
      <c r="G83" s="91"/>
      <c r="H83" s="89"/>
    </row>
    <row r="84" spans="1:8" ht="30" customHeight="1" x14ac:dyDescent="0.25">
      <c r="A84" s="11"/>
      <c r="B84" s="10" t="s">
        <v>91</v>
      </c>
      <c r="C84" s="39">
        <v>800000</v>
      </c>
      <c r="D84" s="39">
        <v>550038.49</v>
      </c>
      <c r="E84" s="39">
        <v>700000</v>
      </c>
      <c r="F84" s="88">
        <v>800000</v>
      </c>
      <c r="G84" s="91"/>
      <c r="H84" s="89"/>
    </row>
    <row r="85" spans="1:8" ht="30" customHeight="1" x14ac:dyDescent="0.25">
      <c r="A85" s="11"/>
      <c r="B85" s="10" t="s">
        <v>92</v>
      </c>
      <c r="C85" s="39"/>
      <c r="D85" s="39"/>
      <c r="E85" s="39"/>
      <c r="F85" s="88"/>
      <c r="G85" s="91"/>
      <c r="H85" s="89"/>
    </row>
    <row r="86" spans="1:8" ht="30" customHeight="1" x14ac:dyDescent="0.25">
      <c r="A86" s="11"/>
      <c r="B86" s="10" t="s">
        <v>93</v>
      </c>
      <c r="C86" s="39">
        <v>100000</v>
      </c>
      <c r="D86" s="39">
        <v>38797</v>
      </c>
      <c r="E86" s="39">
        <v>120000</v>
      </c>
      <c r="F86" s="88">
        <v>100000</v>
      </c>
      <c r="G86" s="90"/>
      <c r="H86" s="89"/>
    </row>
    <row r="87" spans="1:8" ht="30" customHeight="1" x14ac:dyDescent="0.25">
      <c r="A87" s="11"/>
      <c r="B87" s="10" t="s">
        <v>140</v>
      </c>
      <c r="C87" s="39"/>
      <c r="D87" s="39"/>
      <c r="E87" s="39"/>
      <c r="F87" s="88"/>
      <c r="G87" s="91"/>
      <c r="H87" s="89"/>
    </row>
    <row r="88" spans="1:8" ht="30" customHeight="1" x14ac:dyDescent="0.25">
      <c r="A88" s="11"/>
      <c r="B88" s="10" t="s">
        <v>94</v>
      </c>
      <c r="C88" s="39"/>
      <c r="D88" s="39"/>
      <c r="E88" s="39"/>
      <c r="F88" s="88"/>
      <c r="G88" s="89"/>
      <c r="H88" s="89"/>
    </row>
    <row r="89" spans="1:8" ht="30" customHeight="1" x14ac:dyDescent="0.25">
      <c r="A89" s="11"/>
      <c r="B89" s="10" t="s">
        <v>95</v>
      </c>
      <c r="C89" s="39"/>
      <c r="D89" s="39"/>
      <c r="E89" s="39"/>
      <c r="F89" s="88"/>
      <c r="G89" s="89"/>
      <c r="H89" s="89"/>
    </row>
    <row r="90" spans="1:8" ht="30" customHeight="1" x14ac:dyDescent="0.25">
      <c r="A90" s="11"/>
      <c r="B90" s="10" t="s">
        <v>96</v>
      </c>
      <c r="C90" s="39">
        <v>6500</v>
      </c>
      <c r="D90" s="39">
        <v>9900</v>
      </c>
      <c r="E90" s="39">
        <v>10500</v>
      </c>
      <c r="F90" s="88">
        <v>6500</v>
      </c>
      <c r="G90" s="89"/>
      <c r="H90" s="89"/>
    </row>
    <row r="91" spans="1:8" ht="30" customHeight="1" x14ac:dyDescent="0.25">
      <c r="A91" s="11"/>
      <c r="B91" s="10" t="s">
        <v>97</v>
      </c>
      <c r="C91" s="39"/>
      <c r="D91" s="39">
        <v>315.75</v>
      </c>
      <c r="E91" s="39">
        <v>316</v>
      </c>
      <c r="F91" s="88"/>
    </row>
    <row r="92" spans="1:8" ht="30" customHeight="1" x14ac:dyDescent="0.25">
      <c r="A92" s="11"/>
      <c r="B92" s="10" t="s">
        <v>98</v>
      </c>
      <c r="C92" s="39">
        <v>145000</v>
      </c>
      <c r="D92" s="39">
        <v>110333.25</v>
      </c>
      <c r="E92" s="39">
        <v>145000</v>
      </c>
      <c r="F92" s="88">
        <v>145000</v>
      </c>
    </row>
    <row r="93" spans="1:8" ht="30" customHeight="1" x14ac:dyDescent="0.25">
      <c r="A93" s="11"/>
      <c r="B93" s="10"/>
      <c r="C93" s="39"/>
      <c r="D93" s="39"/>
      <c r="E93" s="39"/>
      <c r="F93" s="88"/>
    </row>
    <row r="94" spans="1:8" ht="30" customHeight="1" x14ac:dyDescent="0.25">
      <c r="A94" s="11"/>
      <c r="B94" s="23"/>
      <c r="C94" s="39"/>
      <c r="D94" s="39"/>
      <c r="E94" s="39"/>
      <c r="F94" s="88"/>
    </row>
    <row r="95" spans="1:8" ht="30" customHeight="1" x14ac:dyDescent="0.25">
      <c r="A95" s="11"/>
      <c r="B95" s="10" t="s">
        <v>100</v>
      </c>
      <c r="C95" s="39">
        <v>3000</v>
      </c>
      <c r="D95" s="39"/>
      <c r="E95" s="39"/>
      <c r="F95" s="88">
        <v>3000</v>
      </c>
    </row>
    <row r="96" spans="1:8" ht="30" customHeight="1" x14ac:dyDescent="0.25">
      <c r="A96" s="11"/>
      <c r="B96" s="10" t="s">
        <v>101</v>
      </c>
      <c r="C96" s="39"/>
      <c r="D96" s="39"/>
      <c r="E96" s="39"/>
      <c r="F96" s="88"/>
    </row>
    <row r="97" spans="1:6" ht="30" customHeight="1" x14ac:dyDescent="0.25">
      <c r="A97" s="11"/>
      <c r="B97" s="10" t="s">
        <v>102</v>
      </c>
      <c r="C97" s="39"/>
      <c r="D97" s="39"/>
      <c r="E97" s="39"/>
      <c r="F97" s="88"/>
    </row>
    <row r="98" spans="1:6" ht="30" customHeight="1" x14ac:dyDescent="0.25">
      <c r="A98" s="11"/>
      <c r="B98" s="10" t="s">
        <v>142</v>
      </c>
      <c r="C98" s="39"/>
      <c r="D98" s="39"/>
      <c r="E98" s="39"/>
      <c r="F98" s="88"/>
    </row>
    <row r="99" spans="1:6" s="56" customFormat="1" ht="30" customHeight="1" x14ac:dyDescent="0.25">
      <c r="A99" s="53" t="s">
        <v>9</v>
      </c>
      <c r="B99" s="54" t="s">
        <v>103</v>
      </c>
      <c r="C99" s="55">
        <f>C100</f>
        <v>615000</v>
      </c>
      <c r="D99" s="55">
        <f>D100</f>
        <v>557269.59</v>
      </c>
      <c r="E99" s="55">
        <f t="shared" ref="E99:F99" si="5">E100</f>
        <v>669469</v>
      </c>
      <c r="F99" s="102">
        <f t="shared" si="5"/>
        <v>615000</v>
      </c>
    </row>
    <row r="100" spans="1:6" ht="30" customHeight="1" x14ac:dyDescent="0.25">
      <c r="A100" s="11" t="s">
        <v>1</v>
      </c>
      <c r="B100" s="10" t="s">
        <v>104</v>
      </c>
      <c r="C100" s="39">
        <v>615000</v>
      </c>
      <c r="D100" s="39">
        <f>352866.4+125476.61+78926.58</f>
        <v>557269.59</v>
      </c>
      <c r="E100" s="39">
        <v>669469</v>
      </c>
      <c r="F100" s="88">
        <v>615000</v>
      </c>
    </row>
    <row r="101" spans="1:6" s="56" customFormat="1" ht="30" customHeight="1" x14ac:dyDescent="0.25">
      <c r="A101" s="53" t="s">
        <v>11</v>
      </c>
      <c r="B101" s="54" t="s">
        <v>105</v>
      </c>
      <c r="C101" s="55">
        <f>C102+C103+C104</f>
        <v>341940</v>
      </c>
      <c r="D101" s="55">
        <f>D102+D103+D104</f>
        <v>281561.82</v>
      </c>
      <c r="E101" s="55">
        <f t="shared" ref="E101" si="6">E102+E103+E104</f>
        <v>337543</v>
      </c>
      <c r="F101" s="102">
        <f t="shared" ref="F101" si="7">F102+F103+F104</f>
        <v>341940</v>
      </c>
    </row>
    <row r="102" spans="1:6" s="83" customFormat="1" ht="30" customHeight="1" x14ac:dyDescent="0.25">
      <c r="A102" s="11"/>
      <c r="B102" s="10" t="s">
        <v>106</v>
      </c>
      <c r="C102" s="39">
        <v>0</v>
      </c>
      <c r="D102" s="39"/>
      <c r="E102" s="39">
        <v>0</v>
      </c>
      <c r="F102" s="88"/>
    </row>
    <row r="103" spans="1:6" s="83" customFormat="1" ht="30" customHeight="1" x14ac:dyDescent="0.25">
      <c r="A103" s="11"/>
      <c r="B103" s="10" t="s">
        <v>107</v>
      </c>
      <c r="C103" s="39">
        <v>293960</v>
      </c>
      <c r="D103" s="39">
        <f>128828.4+116135.8</f>
        <v>244964.2</v>
      </c>
      <c r="E103" s="39">
        <v>293957</v>
      </c>
      <c r="F103" s="88">
        <v>293960</v>
      </c>
    </row>
    <row r="104" spans="1:6" s="83" customFormat="1" ht="30" customHeight="1" x14ac:dyDescent="0.25">
      <c r="A104" s="11"/>
      <c r="B104" s="10" t="s">
        <v>108</v>
      </c>
      <c r="C104" s="39">
        <v>47980</v>
      </c>
      <c r="D104" s="39">
        <f>281561.82-244964.2</f>
        <v>36597.619999999995</v>
      </c>
      <c r="E104" s="39">
        <v>43586</v>
      </c>
      <c r="F104" s="88">
        <v>47980</v>
      </c>
    </row>
    <row r="105" spans="1:6" s="56" customFormat="1" ht="30" customHeight="1" x14ac:dyDescent="0.25">
      <c r="A105" s="53" t="s">
        <v>15</v>
      </c>
      <c r="B105" s="54" t="s">
        <v>109</v>
      </c>
      <c r="C105" s="55">
        <f>C106</f>
        <v>0</v>
      </c>
      <c r="D105" s="55">
        <f>D106</f>
        <v>0</v>
      </c>
      <c r="E105" s="55">
        <f t="shared" ref="E105:F105" si="8">E106</f>
        <v>0</v>
      </c>
      <c r="F105" s="102">
        <f t="shared" si="8"/>
        <v>0</v>
      </c>
    </row>
    <row r="106" spans="1:6" ht="30" customHeight="1" x14ac:dyDescent="0.25">
      <c r="A106" s="42"/>
      <c r="B106" s="19" t="s">
        <v>110</v>
      </c>
      <c r="C106" s="39">
        <v>0</v>
      </c>
      <c r="D106" s="39">
        <v>0</v>
      </c>
      <c r="E106" s="39"/>
      <c r="F106" s="88"/>
    </row>
    <row r="107" spans="1:6" s="56" customFormat="1" ht="30" customHeight="1" x14ac:dyDescent="0.25">
      <c r="A107" s="53" t="s">
        <v>19</v>
      </c>
      <c r="B107" s="54" t="s">
        <v>158</v>
      </c>
      <c r="C107" s="55">
        <f>C108</f>
        <v>0</v>
      </c>
      <c r="D107" s="55">
        <f>D108</f>
        <v>0</v>
      </c>
      <c r="E107" s="55">
        <f t="shared" ref="E107" si="9">E108</f>
        <v>0</v>
      </c>
      <c r="F107" s="102">
        <f>F108</f>
        <v>0</v>
      </c>
    </row>
    <row r="108" spans="1:6" ht="30" customHeight="1" x14ac:dyDescent="0.25">
      <c r="A108" s="42"/>
      <c r="B108" s="19" t="s">
        <v>158</v>
      </c>
      <c r="C108" s="39"/>
      <c r="D108" s="39"/>
      <c r="E108" s="39"/>
      <c r="F108" s="88"/>
    </row>
    <row r="109" spans="1:6" s="56" customFormat="1" ht="30" customHeight="1" x14ac:dyDescent="0.25">
      <c r="A109" s="53" t="s">
        <v>21</v>
      </c>
      <c r="B109" s="54" t="s">
        <v>111</v>
      </c>
      <c r="C109" s="55">
        <f>C110+C111+C112+C113+C114+C115+C116+C117+C118+C119+C120+C121+C122+C123+C124+C125</f>
        <v>122300</v>
      </c>
      <c r="D109" s="55">
        <f>D110+D111+D112+D113+D114+D115+D116+D117+D118+D119+D120+D121+D122+D123+D124+D125</f>
        <v>104319.86</v>
      </c>
      <c r="E109" s="55">
        <f t="shared" ref="E109" si="10">E110+E111+E112+E113+E114+E115+E116+E117+E118+E119+E120+E121+E122+E123+E124+E125</f>
        <v>122500</v>
      </c>
      <c r="F109" s="102">
        <f t="shared" ref="F109" si="11">F110+F111+F112+F113+F114+F115+F116+F117+F118+F119+F120+F121+F122+F123+F124+F125</f>
        <v>101800</v>
      </c>
    </row>
    <row r="110" spans="1:6" ht="30" customHeight="1" x14ac:dyDescent="0.25">
      <c r="A110" s="11"/>
      <c r="B110" s="10" t="s">
        <v>112</v>
      </c>
      <c r="C110" s="39">
        <v>5000</v>
      </c>
      <c r="D110" s="39">
        <v>3026.08</v>
      </c>
      <c r="E110" s="39">
        <v>4000</v>
      </c>
      <c r="F110" s="88">
        <v>5000</v>
      </c>
    </row>
    <row r="111" spans="1:6" ht="30" customHeight="1" x14ac:dyDescent="0.25">
      <c r="A111" s="11"/>
      <c r="B111" s="10" t="s">
        <v>113</v>
      </c>
      <c r="C111" s="39"/>
      <c r="D111" s="39"/>
      <c r="E111" s="39"/>
      <c r="F111" s="88"/>
    </row>
    <row r="112" spans="1:6" ht="30" customHeight="1" x14ac:dyDescent="0.25">
      <c r="A112" s="11"/>
      <c r="B112" s="10" t="s">
        <v>114</v>
      </c>
      <c r="C112" s="39">
        <v>21300</v>
      </c>
      <c r="D112" s="39">
        <v>21605</v>
      </c>
      <c r="E112" s="39">
        <v>23000</v>
      </c>
      <c r="F112" s="88">
        <v>21300</v>
      </c>
    </row>
    <row r="113" spans="1:6" ht="30" customHeight="1" x14ac:dyDescent="0.25">
      <c r="A113" s="11" t="s">
        <v>1</v>
      </c>
      <c r="B113" s="10" t="s">
        <v>115</v>
      </c>
      <c r="C113" s="39">
        <v>55500</v>
      </c>
      <c r="D113" s="39">
        <v>43000</v>
      </c>
      <c r="E113" s="39">
        <v>55500</v>
      </c>
      <c r="F113" s="88">
        <v>35000</v>
      </c>
    </row>
    <row r="114" spans="1:6" ht="30" customHeight="1" x14ac:dyDescent="0.25">
      <c r="A114" s="11"/>
      <c r="B114" s="10" t="s">
        <v>116</v>
      </c>
      <c r="C114" s="39"/>
      <c r="D114" s="39"/>
      <c r="E114" s="39"/>
      <c r="F114" s="88"/>
    </row>
    <row r="115" spans="1:6" ht="30" customHeight="1" x14ac:dyDescent="0.25">
      <c r="A115" s="11"/>
      <c r="B115" s="10" t="s">
        <v>117</v>
      </c>
      <c r="C115" s="39">
        <v>40000</v>
      </c>
      <c r="D115" s="39">
        <v>36688.78</v>
      </c>
      <c r="E115" s="39">
        <v>40000</v>
      </c>
      <c r="F115" s="88">
        <v>40000</v>
      </c>
    </row>
    <row r="116" spans="1:6" ht="30" customHeight="1" x14ac:dyDescent="0.25">
      <c r="A116" s="11"/>
      <c r="B116" s="10" t="s">
        <v>118</v>
      </c>
      <c r="C116" s="39"/>
      <c r="D116" s="39"/>
      <c r="E116" s="39"/>
      <c r="F116" s="88"/>
    </row>
    <row r="117" spans="1:6" ht="30" customHeight="1" x14ac:dyDescent="0.25">
      <c r="A117" s="11"/>
      <c r="B117" s="10" t="s">
        <v>119</v>
      </c>
      <c r="C117" s="39"/>
      <c r="D117" s="39"/>
      <c r="E117" s="39"/>
      <c r="F117" s="88"/>
    </row>
    <row r="118" spans="1:6" ht="30" customHeight="1" x14ac:dyDescent="0.25">
      <c r="A118" s="11"/>
      <c r="B118" s="10" t="s">
        <v>120</v>
      </c>
      <c r="C118" s="39"/>
      <c r="D118" s="39"/>
      <c r="E118" s="39"/>
      <c r="F118" s="88"/>
    </row>
    <row r="119" spans="1:6" ht="30" customHeight="1" x14ac:dyDescent="0.25">
      <c r="A119" s="11"/>
      <c r="B119" s="10" t="s">
        <v>121</v>
      </c>
      <c r="C119" s="39"/>
      <c r="D119" s="39"/>
      <c r="E119" s="39"/>
      <c r="F119" s="88"/>
    </row>
    <row r="120" spans="1:6" ht="30" customHeight="1" x14ac:dyDescent="0.25">
      <c r="A120" s="11"/>
      <c r="B120" s="10" t="s">
        <v>122</v>
      </c>
      <c r="C120" s="39"/>
      <c r="D120" s="39"/>
      <c r="E120" s="39"/>
      <c r="F120" s="88"/>
    </row>
    <row r="121" spans="1:6" ht="30" customHeight="1" x14ac:dyDescent="0.25">
      <c r="A121" s="11"/>
      <c r="B121" s="10" t="s">
        <v>123</v>
      </c>
      <c r="C121" s="39"/>
      <c r="D121" s="39"/>
      <c r="E121" s="39"/>
      <c r="F121" s="88"/>
    </row>
    <row r="122" spans="1:6" ht="30" customHeight="1" x14ac:dyDescent="0.25">
      <c r="A122" s="11"/>
      <c r="B122" s="10" t="s">
        <v>124</v>
      </c>
      <c r="C122" s="39">
        <v>0</v>
      </c>
      <c r="D122" s="39"/>
      <c r="E122" s="39">
        <v>0</v>
      </c>
      <c r="F122" s="88">
        <v>0</v>
      </c>
    </row>
    <row r="123" spans="1:6" ht="30" customHeight="1" x14ac:dyDescent="0.25">
      <c r="A123" s="11"/>
      <c r="B123" s="10" t="s">
        <v>125</v>
      </c>
      <c r="C123" s="39">
        <v>0</v>
      </c>
      <c r="D123" s="39"/>
      <c r="E123" s="39">
        <v>0</v>
      </c>
      <c r="F123" s="88">
        <v>0</v>
      </c>
    </row>
    <row r="124" spans="1:6" ht="30" customHeight="1" x14ac:dyDescent="0.25">
      <c r="A124" s="11"/>
      <c r="B124" s="10" t="s">
        <v>126</v>
      </c>
      <c r="C124" s="39"/>
      <c r="D124" s="39"/>
      <c r="E124" s="39"/>
      <c r="F124" s="88"/>
    </row>
    <row r="125" spans="1:6" ht="30" customHeight="1" x14ac:dyDescent="0.25">
      <c r="A125" s="11"/>
      <c r="B125" s="10" t="s">
        <v>127</v>
      </c>
      <c r="C125" s="39">
        <v>500</v>
      </c>
      <c r="D125" s="39"/>
      <c r="E125" s="39"/>
      <c r="F125" s="88">
        <v>500</v>
      </c>
    </row>
    <row r="126" spans="1:6" s="56" customFormat="1" ht="30" customHeight="1" x14ac:dyDescent="0.25">
      <c r="A126" s="58" t="s">
        <v>23</v>
      </c>
      <c r="B126" s="59" t="s">
        <v>128</v>
      </c>
      <c r="C126" s="60">
        <f>C127+C128</f>
        <v>49580</v>
      </c>
      <c r="D126" s="60">
        <f>D127+D128</f>
        <v>27778.7</v>
      </c>
      <c r="E126" s="60">
        <f>E127+E128</f>
        <v>35100</v>
      </c>
      <c r="F126" s="103">
        <f>F127+F128</f>
        <v>49580</v>
      </c>
    </row>
    <row r="127" spans="1:6" ht="30" customHeight="1" x14ac:dyDescent="0.25">
      <c r="A127" s="11"/>
      <c r="B127" s="10" t="s">
        <v>129</v>
      </c>
      <c r="C127" s="39"/>
      <c r="D127" s="39"/>
      <c r="E127" s="39"/>
      <c r="F127" s="88">
        <v>0</v>
      </c>
    </row>
    <row r="128" spans="1:6" ht="30" customHeight="1" x14ac:dyDescent="0.25">
      <c r="A128" s="11"/>
      <c r="B128" s="10" t="s">
        <v>130</v>
      </c>
      <c r="C128" s="39">
        <v>49580</v>
      </c>
      <c r="D128" s="39">
        <v>27778.7</v>
      </c>
      <c r="E128" s="39">
        <v>35100</v>
      </c>
      <c r="F128" s="88">
        <v>49580</v>
      </c>
    </row>
    <row r="129" spans="1:6" s="56" customFormat="1" ht="30" customHeight="1" x14ac:dyDescent="0.25">
      <c r="A129" s="58" t="s">
        <v>25</v>
      </c>
      <c r="B129" s="59" t="s">
        <v>131</v>
      </c>
      <c r="C129" s="60">
        <f>C130+C131+C132+C133</f>
        <v>0</v>
      </c>
      <c r="D129" s="60">
        <f>D130+D131+D132+D133</f>
        <v>0</v>
      </c>
      <c r="E129" s="60">
        <f t="shared" ref="E129" si="12">E130+E131+E132+E133</f>
        <v>0</v>
      </c>
      <c r="F129" s="103">
        <f t="shared" ref="F129" si="13">F130+F131+F132+F133</f>
        <v>0</v>
      </c>
    </row>
    <row r="130" spans="1:6" s="47" customFormat="1" ht="30" customHeight="1" x14ac:dyDescent="0.25">
      <c r="A130" s="48"/>
      <c r="B130" s="21" t="s">
        <v>132</v>
      </c>
      <c r="C130" s="39"/>
      <c r="D130" s="39"/>
      <c r="E130" s="39"/>
      <c r="F130" s="88"/>
    </row>
    <row r="131" spans="1:6" ht="51" customHeight="1" x14ac:dyDescent="0.25">
      <c r="A131" s="11"/>
      <c r="B131" s="10" t="s">
        <v>133</v>
      </c>
      <c r="C131" s="39"/>
      <c r="D131" s="39"/>
      <c r="E131" s="39"/>
      <c r="F131" s="88"/>
    </row>
    <row r="132" spans="1:6" ht="30" customHeight="1" x14ac:dyDescent="0.25">
      <c r="A132" s="11"/>
      <c r="B132" s="10" t="s">
        <v>134</v>
      </c>
      <c r="C132" s="39"/>
      <c r="D132" s="39"/>
      <c r="E132" s="39"/>
      <c r="F132" s="88"/>
    </row>
    <row r="133" spans="1:6" ht="30" customHeight="1" x14ac:dyDescent="0.25">
      <c r="A133" s="11"/>
      <c r="B133" s="10" t="s">
        <v>135</v>
      </c>
      <c r="C133" s="39"/>
      <c r="D133" s="39"/>
      <c r="E133" s="39"/>
      <c r="F133" s="88"/>
    </row>
    <row r="134" spans="1:6" s="57" customFormat="1" ht="30" customHeight="1" x14ac:dyDescent="0.25">
      <c r="A134" s="94" t="s">
        <v>27</v>
      </c>
      <c r="B134" s="75" t="s">
        <v>137</v>
      </c>
      <c r="C134" s="113">
        <f t="shared" ref="C134" si="14">C9-C29</f>
        <v>891475</v>
      </c>
      <c r="D134" s="76">
        <f t="shared" ref="D134:E134" si="15">D9-D29</f>
        <v>1185646.8500000001</v>
      </c>
      <c r="E134" s="76">
        <f t="shared" si="15"/>
        <v>999982</v>
      </c>
      <c r="F134" s="112">
        <f t="shared" ref="F134" si="16">F9-F29</f>
        <v>500840</v>
      </c>
    </row>
  </sheetData>
  <mergeCells count="13">
    <mergeCell ref="B4:E4"/>
    <mergeCell ref="A6:A8"/>
    <mergeCell ref="B6:B8"/>
    <mergeCell ref="D6:D8"/>
    <mergeCell ref="E6:E8"/>
    <mergeCell ref="C6:C8"/>
    <mergeCell ref="F6:F8"/>
    <mergeCell ref="F26:F28"/>
    <mergeCell ref="A26:A28"/>
    <mergeCell ref="B26:B28"/>
    <mergeCell ref="D26:D28"/>
    <mergeCell ref="E26:E28"/>
    <mergeCell ref="C26:C28"/>
  </mergeCells>
  <pageMargins left="0.70866141732283472" right="0.70866141732283472" top="0.74803149606299213" bottom="0.74803149606299213" header="0.31496062992125984" footer="0.31496062992125984"/>
  <pageSetup paperSize="9" scale="57" fitToHeight="3"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34"/>
  <sheetViews>
    <sheetView topLeftCell="A16" workbookViewId="0">
      <selection activeCell="H18" sqref="H18"/>
    </sheetView>
  </sheetViews>
  <sheetFormatPr defaultRowHeight="15" x14ac:dyDescent="0.25"/>
  <cols>
    <col min="1" max="1" width="7.140625" style="41" customWidth="1"/>
    <col min="2" max="2" width="31.140625" style="49" customWidth="1"/>
    <col min="3" max="4" width="17.5703125" style="30" customWidth="1"/>
    <col min="5" max="5" width="19.42578125" style="30" customWidth="1"/>
    <col min="6" max="6" width="19.42578125" style="105" hidden="1" customWidth="1"/>
    <col min="7" max="7" width="14.28515625" style="49" bestFit="1" customWidth="1"/>
    <col min="8" max="16384" width="9.140625" style="49"/>
  </cols>
  <sheetData>
    <row r="1" spans="1:6" s="78" customFormat="1" x14ac:dyDescent="0.25">
      <c r="A1" s="13"/>
      <c r="B1" s="16"/>
      <c r="C1" s="26"/>
      <c r="D1" s="26"/>
      <c r="E1" s="26"/>
      <c r="F1" s="106"/>
    </row>
    <row r="2" spans="1:6" s="80" customFormat="1" x14ac:dyDescent="0.25">
      <c r="A2" s="68"/>
      <c r="B2" s="17" t="s">
        <v>0</v>
      </c>
      <c r="C2" s="69"/>
      <c r="D2" s="69"/>
      <c r="E2" s="69"/>
      <c r="F2" s="96"/>
    </row>
    <row r="3" spans="1:6" s="51" customFormat="1" ht="15.75" x14ac:dyDescent="0.25">
      <c r="A3" s="1" t="s">
        <v>1</v>
      </c>
      <c r="B3" s="124" t="s">
        <v>180</v>
      </c>
      <c r="C3" s="28"/>
      <c r="D3" s="28"/>
      <c r="E3" s="28"/>
      <c r="F3" s="97"/>
    </row>
    <row r="4" spans="1:6" s="80" customFormat="1" ht="15.75" x14ac:dyDescent="0.25">
      <c r="A4" s="70"/>
      <c r="B4" s="137" t="s">
        <v>172</v>
      </c>
      <c r="C4" s="137"/>
      <c r="D4" s="137"/>
      <c r="E4" s="137"/>
      <c r="F4" s="98"/>
    </row>
    <row r="5" spans="1:6" s="78" customFormat="1" ht="15.75" x14ac:dyDescent="0.25">
      <c r="A5" s="1"/>
      <c r="B5" s="16"/>
      <c r="C5" s="26"/>
      <c r="D5" s="26"/>
      <c r="E5" s="26"/>
      <c r="F5" s="106"/>
    </row>
    <row r="6" spans="1:6" s="78" customFormat="1" ht="15" customHeight="1" x14ac:dyDescent="0.25">
      <c r="A6" s="138" t="s">
        <v>1</v>
      </c>
      <c r="B6" s="141" t="s">
        <v>2</v>
      </c>
      <c r="C6" s="134" t="s">
        <v>170</v>
      </c>
      <c r="D6" s="134" t="s">
        <v>171</v>
      </c>
      <c r="E6" s="134" t="s">
        <v>187</v>
      </c>
      <c r="F6" s="125" t="s">
        <v>162</v>
      </c>
    </row>
    <row r="7" spans="1:6" s="78" customFormat="1" ht="15" customHeight="1" x14ac:dyDescent="0.25">
      <c r="A7" s="139"/>
      <c r="B7" s="142"/>
      <c r="C7" s="135"/>
      <c r="D7" s="135"/>
      <c r="E7" s="135"/>
      <c r="F7" s="126"/>
    </row>
    <row r="8" spans="1:6" s="78" customFormat="1" ht="37.5" customHeight="1" x14ac:dyDescent="0.25">
      <c r="A8" s="140"/>
      <c r="B8" s="143"/>
      <c r="C8" s="136"/>
      <c r="D8" s="136"/>
      <c r="E8" s="136"/>
      <c r="F8" s="127"/>
    </row>
    <row r="9" spans="1:6" s="78" customFormat="1" ht="30" customHeight="1" x14ac:dyDescent="0.25">
      <c r="A9" s="2" t="s">
        <v>3</v>
      </c>
      <c r="B9" s="18" t="s">
        <v>4</v>
      </c>
      <c r="C9" s="3">
        <f>C10+C11+C12+C13+C14+C15+C16+C17+C18+C19+C20+C21+C22+C23+C24+C25</f>
        <v>9451250</v>
      </c>
      <c r="D9" s="3">
        <f>D10+D11+D12+D13+D14+D15+D16+D17+D18+D19+D20+D21+D22+D23+D24+D25</f>
        <v>10278286.65</v>
      </c>
      <c r="E9" s="3">
        <f>E10+E11+E12+E13+E14+E15+E16+E17+E18+E19+E20+E21+E22+E23+E24+E25</f>
        <v>10925775</v>
      </c>
      <c r="F9" s="100">
        <f>F10+F11+F12+F13+F14+F15+F16+F17+F18+F19+F20+F21+F22+F23+F24+F25</f>
        <v>8781250</v>
      </c>
    </row>
    <row r="10" spans="1:6" ht="30" customHeight="1" x14ac:dyDescent="0.25">
      <c r="A10" s="38" t="s">
        <v>5</v>
      </c>
      <c r="B10" s="19" t="s">
        <v>6</v>
      </c>
      <c r="C10" s="39">
        <v>0</v>
      </c>
      <c r="D10" s="39"/>
      <c r="E10" s="39">
        <v>0</v>
      </c>
      <c r="F10" s="88"/>
    </row>
    <row r="11" spans="1:6" ht="30" customHeight="1" x14ac:dyDescent="0.25">
      <c r="A11" s="40" t="s">
        <v>7</v>
      </c>
      <c r="B11" s="10" t="s">
        <v>8</v>
      </c>
      <c r="C11" s="39">
        <v>0</v>
      </c>
      <c r="D11" s="39"/>
      <c r="E11" s="39">
        <v>0</v>
      </c>
      <c r="F11" s="88"/>
    </row>
    <row r="12" spans="1:6" ht="30" customHeight="1" x14ac:dyDescent="0.25">
      <c r="A12" s="40" t="s">
        <v>9</v>
      </c>
      <c r="B12" s="10" t="s">
        <v>10</v>
      </c>
      <c r="C12" s="39">
        <v>0</v>
      </c>
      <c r="D12" s="39"/>
      <c r="E12" s="39">
        <v>0</v>
      </c>
      <c r="F12" s="88"/>
    </row>
    <row r="13" spans="1:6" ht="30" customHeight="1" x14ac:dyDescent="0.25">
      <c r="A13" s="38" t="s">
        <v>11</v>
      </c>
      <c r="B13" s="10" t="s">
        <v>12</v>
      </c>
      <c r="C13" s="39">
        <v>7000000</v>
      </c>
      <c r="D13" s="39">
        <f>9079332-1367123.75</f>
        <v>7712208.25</v>
      </c>
      <c r="E13" s="39">
        <v>8150000</v>
      </c>
      <c r="F13" s="88">
        <v>6400000</v>
      </c>
    </row>
    <row r="14" spans="1:6" ht="30" customHeight="1" x14ac:dyDescent="0.25">
      <c r="A14" s="40" t="s">
        <v>13</v>
      </c>
      <c r="B14" s="10" t="s">
        <v>14</v>
      </c>
      <c r="C14" s="39">
        <v>1785200</v>
      </c>
      <c r="D14" s="39">
        <f>1367123.75+321910</f>
        <v>1689033.75</v>
      </c>
      <c r="E14" s="39">
        <v>1785200</v>
      </c>
      <c r="F14" s="88">
        <v>1719200</v>
      </c>
    </row>
    <row r="15" spans="1:6" ht="30" customHeight="1" x14ac:dyDescent="0.25">
      <c r="A15" s="40" t="s">
        <v>15</v>
      </c>
      <c r="B15" s="10" t="s">
        <v>16</v>
      </c>
      <c r="C15" s="39">
        <v>0</v>
      </c>
      <c r="D15" s="39"/>
      <c r="E15" s="39">
        <v>0</v>
      </c>
      <c r="F15" s="88"/>
    </row>
    <row r="16" spans="1:6" ht="30" customHeight="1" x14ac:dyDescent="0.25">
      <c r="A16" s="38" t="s">
        <v>17</v>
      </c>
      <c r="B16" s="10" t="s">
        <v>18</v>
      </c>
      <c r="C16" s="39">
        <v>0</v>
      </c>
      <c r="D16" s="39"/>
      <c r="E16" s="39">
        <v>0</v>
      </c>
      <c r="F16" s="88"/>
    </row>
    <row r="17" spans="1:6" ht="30" customHeight="1" x14ac:dyDescent="0.25">
      <c r="A17" s="40" t="s">
        <v>19</v>
      </c>
      <c r="B17" s="10" t="s">
        <v>20</v>
      </c>
      <c r="C17" s="39">
        <v>0</v>
      </c>
      <c r="D17" s="39"/>
      <c r="E17" s="39">
        <v>0</v>
      </c>
      <c r="F17" s="88"/>
    </row>
    <row r="18" spans="1:6" ht="30" customHeight="1" x14ac:dyDescent="0.25">
      <c r="A18" s="40" t="s">
        <v>21</v>
      </c>
      <c r="B18" s="10" t="s">
        <v>22</v>
      </c>
      <c r="C18" s="39">
        <v>0</v>
      </c>
      <c r="D18" s="39"/>
      <c r="E18" s="39">
        <v>0</v>
      </c>
      <c r="F18" s="88"/>
    </row>
    <row r="19" spans="1:6" ht="30" customHeight="1" x14ac:dyDescent="0.25">
      <c r="A19" s="38" t="s">
        <v>23</v>
      </c>
      <c r="B19" s="10" t="s">
        <v>24</v>
      </c>
      <c r="C19" s="39">
        <v>0</v>
      </c>
      <c r="D19" s="39"/>
      <c r="E19" s="39">
        <v>0</v>
      </c>
      <c r="F19" s="88"/>
    </row>
    <row r="20" spans="1:6" ht="30" customHeight="1" x14ac:dyDescent="0.25">
      <c r="A20" s="40" t="s">
        <v>25</v>
      </c>
      <c r="B20" s="10" t="s">
        <v>26</v>
      </c>
      <c r="C20" s="39">
        <v>0</v>
      </c>
      <c r="D20" s="39"/>
      <c r="E20" s="39">
        <v>0</v>
      </c>
      <c r="F20" s="88"/>
    </row>
    <row r="21" spans="1:6" ht="30" customHeight="1" x14ac:dyDescent="0.25">
      <c r="A21" s="40" t="s">
        <v>27</v>
      </c>
      <c r="B21" s="10" t="s">
        <v>28</v>
      </c>
      <c r="C21" s="39">
        <v>0</v>
      </c>
      <c r="D21" s="39"/>
      <c r="E21" s="39">
        <v>0</v>
      </c>
      <c r="F21" s="88"/>
    </row>
    <row r="22" spans="1:6" ht="30" customHeight="1" x14ac:dyDescent="0.25">
      <c r="A22" s="38" t="s">
        <v>29</v>
      </c>
      <c r="B22" s="10" t="s">
        <v>30</v>
      </c>
      <c r="C22" s="39"/>
      <c r="D22" s="39"/>
      <c r="E22" s="39">
        <v>0</v>
      </c>
      <c r="F22" s="88">
        <v>0</v>
      </c>
    </row>
    <row r="23" spans="1:6" ht="30" customHeight="1" x14ac:dyDescent="0.25">
      <c r="A23" s="40" t="s">
        <v>31</v>
      </c>
      <c r="B23" s="10" t="s">
        <v>32</v>
      </c>
      <c r="C23" s="39">
        <v>37000</v>
      </c>
      <c r="D23" s="39">
        <f>11380+25580.44</f>
        <v>36960.44</v>
      </c>
      <c r="E23" s="39">
        <v>38000</v>
      </c>
      <c r="F23" s="88">
        <v>33000</v>
      </c>
    </row>
    <row r="24" spans="1:6" ht="30" customHeight="1" x14ac:dyDescent="0.25">
      <c r="A24" s="40" t="s">
        <v>33</v>
      </c>
      <c r="B24" s="10" t="s">
        <v>34</v>
      </c>
      <c r="C24" s="39">
        <v>9000</v>
      </c>
      <c r="D24" s="39">
        <v>10092.379999999999</v>
      </c>
      <c r="E24" s="39">
        <v>10100</v>
      </c>
      <c r="F24" s="88">
        <v>9000</v>
      </c>
    </row>
    <row r="25" spans="1:6" s="84" customFormat="1" ht="30" customHeight="1" x14ac:dyDescent="0.25">
      <c r="A25" s="38" t="s">
        <v>35</v>
      </c>
      <c r="B25" s="10" t="s">
        <v>36</v>
      </c>
      <c r="C25" s="39">
        <v>620050</v>
      </c>
      <c r="D25" s="39">
        <v>829991.83</v>
      </c>
      <c r="E25" s="39">
        <v>942475</v>
      </c>
      <c r="F25" s="88">
        <v>620050</v>
      </c>
    </row>
    <row r="26" spans="1:6" s="78" customFormat="1" ht="30" customHeight="1" x14ac:dyDescent="0.25">
      <c r="A26" s="138" t="s">
        <v>1</v>
      </c>
      <c r="B26" s="131" t="s">
        <v>37</v>
      </c>
      <c r="C26" s="134" t="s">
        <v>170</v>
      </c>
      <c r="D26" s="134" t="s">
        <v>171</v>
      </c>
      <c r="E26" s="134" t="s">
        <v>187</v>
      </c>
      <c r="F26" s="125" t="s">
        <v>162</v>
      </c>
    </row>
    <row r="27" spans="1:6" s="78" customFormat="1" ht="25.5" customHeight="1" x14ac:dyDescent="0.25">
      <c r="A27" s="139"/>
      <c r="B27" s="132"/>
      <c r="C27" s="135"/>
      <c r="D27" s="135"/>
      <c r="E27" s="135"/>
      <c r="F27" s="126"/>
    </row>
    <row r="28" spans="1:6" s="78" customFormat="1" ht="16.5" customHeight="1" x14ac:dyDescent="0.25">
      <c r="A28" s="140"/>
      <c r="B28" s="133"/>
      <c r="C28" s="136"/>
      <c r="D28" s="136"/>
      <c r="E28" s="136"/>
      <c r="F28" s="127"/>
    </row>
    <row r="29" spans="1:6" s="78" customFormat="1" ht="30" customHeight="1" x14ac:dyDescent="0.25">
      <c r="A29" s="6" t="s">
        <v>38</v>
      </c>
      <c r="B29" s="20" t="s">
        <v>39</v>
      </c>
      <c r="C29" s="7">
        <f>C31+C48+C99+C101+C105+C109+C126+C129+C107</f>
        <v>8939345</v>
      </c>
      <c r="D29" s="7">
        <f>D31+D48+D99+D101+D105+D109+D126+D129+D107</f>
        <v>8235100.7800000003</v>
      </c>
      <c r="E29" s="7">
        <f t="shared" ref="E29:F29" si="0">E31+E48+E99+E101+E105+E109+E126+E129+E107</f>
        <v>9577886</v>
      </c>
      <c r="F29" s="101">
        <f t="shared" si="0"/>
        <v>8820765</v>
      </c>
    </row>
    <row r="30" spans="1:6" ht="30" customHeight="1" x14ac:dyDescent="0.25">
      <c r="A30" s="42"/>
      <c r="B30" s="19"/>
      <c r="C30" s="39"/>
      <c r="D30" s="39"/>
      <c r="E30" s="39"/>
      <c r="F30" s="88"/>
    </row>
    <row r="31" spans="1:6" s="80" customFormat="1" ht="30" customHeight="1" x14ac:dyDescent="0.25">
      <c r="A31" s="53" t="s">
        <v>5</v>
      </c>
      <c r="B31" s="54" t="s">
        <v>40</v>
      </c>
      <c r="C31" s="55">
        <f>C32+C33+C34+C35+C36+C37+C38+C39+C40+C41+C42+C43+C44+C45+C46+C47</f>
        <v>638000</v>
      </c>
      <c r="D31" s="55">
        <f>D32+D33+D34+D35+D36+D37+D38+D39+D40+D41+D42+D43+D44+D45+D46+D47</f>
        <v>666336.21</v>
      </c>
      <c r="E31" s="55">
        <f t="shared" ref="E31" si="1">E32+E33+E34+E35+E36+E37+E38+E39+E40+E41+E42+E43+E44+E45+E46+E47</f>
        <v>764000</v>
      </c>
      <c r="F31" s="102">
        <f t="shared" ref="F31" si="2">F32+F33+F34+F35+F36+F37+F38+F39+F40+F41+F42+F43+F44+F45+F46+F47</f>
        <v>638090</v>
      </c>
    </row>
    <row r="32" spans="1:6" s="77" customFormat="1" ht="30" customHeight="1" x14ac:dyDescent="0.25">
      <c r="A32" s="46"/>
      <c r="B32" s="21" t="s">
        <v>41</v>
      </c>
      <c r="C32" s="39">
        <v>19600</v>
      </c>
      <c r="D32" s="39">
        <v>23060.720000000001</v>
      </c>
      <c r="E32" s="39">
        <v>25000</v>
      </c>
      <c r="F32" s="88">
        <v>19620</v>
      </c>
    </row>
    <row r="33" spans="1:6" s="77" customFormat="1" ht="30" customHeight="1" x14ac:dyDescent="0.25">
      <c r="A33" s="46"/>
      <c r="B33" s="21" t="s">
        <v>42</v>
      </c>
      <c r="C33" s="39">
        <v>11600</v>
      </c>
      <c r="D33" s="39">
        <f>3640+7794.21</f>
        <v>11434.21</v>
      </c>
      <c r="E33" s="39">
        <v>12500</v>
      </c>
      <c r="F33" s="88">
        <v>11670</v>
      </c>
    </row>
    <row r="34" spans="1:6" ht="30" customHeight="1" x14ac:dyDescent="0.25">
      <c r="A34" s="11" t="s">
        <v>1</v>
      </c>
      <c r="B34" s="10" t="s">
        <v>43</v>
      </c>
      <c r="C34" s="39">
        <v>16000</v>
      </c>
      <c r="D34" s="39">
        <f>8932.33</f>
        <v>8932.33</v>
      </c>
      <c r="E34" s="39">
        <v>11000</v>
      </c>
      <c r="F34" s="88">
        <v>16000</v>
      </c>
    </row>
    <row r="35" spans="1:6" ht="30" customHeight="1" x14ac:dyDescent="0.25">
      <c r="A35" s="11"/>
      <c r="B35" s="10" t="s">
        <v>44</v>
      </c>
      <c r="C35" s="39">
        <v>40000</v>
      </c>
      <c r="D35" s="39">
        <f>33976.08</f>
        <v>33976.080000000002</v>
      </c>
      <c r="E35" s="39">
        <v>37000</v>
      </c>
      <c r="F35" s="88">
        <v>40000</v>
      </c>
    </row>
    <row r="36" spans="1:6" ht="30" customHeight="1" x14ac:dyDescent="0.25">
      <c r="A36" s="11"/>
      <c r="B36" s="10" t="s">
        <v>45</v>
      </c>
      <c r="C36" s="39">
        <v>1200</v>
      </c>
      <c r="D36" s="39"/>
      <c r="E36" s="39"/>
      <c r="F36" s="88">
        <v>1200</v>
      </c>
    </row>
    <row r="37" spans="1:6" ht="30" customHeight="1" x14ac:dyDescent="0.25">
      <c r="A37" s="11" t="s">
        <v>1</v>
      </c>
      <c r="B37" s="10" t="s">
        <v>46</v>
      </c>
      <c r="C37" s="39">
        <v>2100</v>
      </c>
      <c r="D37" s="39">
        <v>8205.9599999999991</v>
      </c>
      <c r="E37" s="39">
        <v>10000</v>
      </c>
      <c r="F37" s="88">
        <v>2100</v>
      </c>
    </row>
    <row r="38" spans="1:6" ht="30" customHeight="1" x14ac:dyDescent="0.25">
      <c r="A38" s="11"/>
      <c r="B38" s="10" t="s">
        <v>47</v>
      </c>
      <c r="C38" s="39">
        <v>160000</v>
      </c>
      <c r="D38" s="39">
        <v>134713.34</v>
      </c>
      <c r="E38" s="39">
        <v>160000</v>
      </c>
      <c r="F38" s="88">
        <v>160000</v>
      </c>
    </row>
    <row r="39" spans="1:6" ht="30" customHeight="1" x14ac:dyDescent="0.25">
      <c r="A39" s="11"/>
      <c r="B39" s="10" t="s">
        <v>48</v>
      </c>
      <c r="C39" s="39">
        <v>70000</v>
      </c>
      <c r="D39" s="39">
        <v>74281.63</v>
      </c>
      <c r="E39" s="39">
        <v>80000</v>
      </c>
      <c r="F39" s="88">
        <v>70000</v>
      </c>
    </row>
    <row r="40" spans="1:6" ht="30" customHeight="1" x14ac:dyDescent="0.25">
      <c r="A40" s="11"/>
      <c r="B40" s="10" t="s">
        <v>49</v>
      </c>
      <c r="C40" s="39">
        <v>30000</v>
      </c>
      <c r="D40" s="39">
        <v>23411.599999999999</v>
      </c>
      <c r="E40" s="39">
        <v>30000</v>
      </c>
      <c r="F40" s="88">
        <v>30000</v>
      </c>
    </row>
    <row r="41" spans="1:6" ht="30" customHeight="1" x14ac:dyDescent="0.25">
      <c r="A41" s="11"/>
      <c r="B41" s="10" t="s">
        <v>143</v>
      </c>
      <c r="C41" s="39">
        <v>0</v>
      </c>
      <c r="D41" s="39"/>
      <c r="E41" s="39"/>
      <c r="F41" s="88"/>
    </row>
    <row r="42" spans="1:6" ht="30" customHeight="1" x14ac:dyDescent="0.25">
      <c r="A42" s="11"/>
      <c r="B42" s="10" t="s">
        <v>149</v>
      </c>
      <c r="C42" s="39">
        <v>12000</v>
      </c>
      <c r="D42" s="39">
        <v>11988.33</v>
      </c>
      <c r="E42" s="39">
        <v>14000</v>
      </c>
      <c r="F42" s="88">
        <v>12000</v>
      </c>
    </row>
    <row r="43" spans="1:6" ht="30" customHeight="1" x14ac:dyDescent="0.25">
      <c r="A43" s="11"/>
      <c r="B43" s="10" t="s">
        <v>50</v>
      </c>
      <c r="C43" s="39">
        <v>500</v>
      </c>
      <c r="D43" s="39">
        <v>3561.3</v>
      </c>
      <c r="E43" s="39">
        <v>4500</v>
      </c>
      <c r="F43" s="88">
        <v>500</v>
      </c>
    </row>
    <row r="44" spans="1:6" ht="30" customHeight="1" x14ac:dyDescent="0.25">
      <c r="A44" s="11"/>
      <c r="B44" s="10" t="s">
        <v>51</v>
      </c>
      <c r="C44" s="39">
        <v>0</v>
      </c>
      <c r="D44" s="39">
        <v>17008.009999999998</v>
      </c>
      <c r="E44" s="39">
        <v>20000</v>
      </c>
      <c r="F44" s="88"/>
    </row>
    <row r="45" spans="1:6" ht="30" customHeight="1" x14ac:dyDescent="0.25">
      <c r="A45" s="11"/>
      <c r="B45" s="10" t="s">
        <v>144</v>
      </c>
      <c r="C45" s="39">
        <v>0</v>
      </c>
      <c r="D45" s="39"/>
      <c r="E45" s="39">
        <v>0</v>
      </c>
      <c r="F45" s="88"/>
    </row>
    <row r="46" spans="1:6" ht="30" customHeight="1" x14ac:dyDescent="0.25">
      <c r="A46" s="11"/>
      <c r="B46" s="10"/>
      <c r="C46" s="39">
        <v>0</v>
      </c>
      <c r="D46" s="39"/>
      <c r="E46" s="39">
        <v>0</v>
      </c>
      <c r="F46" s="88"/>
    </row>
    <row r="47" spans="1:6" ht="30" customHeight="1" x14ac:dyDescent="0.25">
      <c r="A47" s="11"/>
      <c r="B47" s="10" t="s">
        <v>54</v>
      </c>
      <c r="C47" s="39">
        <v>275000</v>
      </c>
      <c r="D47" s="39">
        <f>315243.91+518.79</f>
        <v>315762.69999999995</v>
      </c>
      <c r="E47" s="39">
        <v>360000</v>
      </c>
      <c r="F47" s="88">
        <v>275000</v>
      </c>
    </row>
    <row r="48" spans="1:6" s="80" customFormat="1" ht="30" customHeight="1" x14ac:dyDescent="0.25">
      <c r="A48" s="53" t="s">
        <v>7</v>
      </c>
      <c r="B48" s="54" t="s">
        <v>55</v>
      </c>
      <c r="C48" s="55">
        <f>C49+C50+C51+C52+C53+C54+C55+C56+C57+C58+C59+C60+C61+C62+C63+C64+C65+C66+C67+C68+C69+C70+C71+C72+C73+C75+C76+C77+C78+C79+C80+C81+C82+C83+C84+C85+C86+C87+C88+C89+C90+C91+C92+C93+C94+C95+C96+C97+C98+C74</f>
        <v>3440995</v>
      </c>
      <c r="D48" s="55">
        <f>D49+D50+D51+D52+D53+D54+D55+D56+D57+D58+D59+D60+D61+D62+D63+D64+D65+D66+D67+D68+D69+D70+D71+D72+D73+D75+D76+D77+D78+D79+D80+D81+D82+D83+D84+D85+D86+D87+D88+D89+D90+D91+D92+D93+D94+D95+D96+D97+D98+D74</f>
        <v>3092282.45</v>
      </c>
      <c r="E48" s="55">
        <f t="shared" ref="E48" si="3">E49+E50+E51+E52+E53+E54+E55+E56+E57+E58+E59+E60+E61+E62+E63+E64+E65+E66+E67+E68+E69+E70+E71+E72+E73+E75+E76+E77+E78+E79+E80+E81+E82+E83+E84+E85+E86+E87+E88+E89+E90+E91+E92+E93+E94+E95+E96+E97+E98+E74</f>
        <v>3416160</v>
      </c>
      <c r="F48" s="102">
        <f t="shared" ref="F48" si="4">F49+F50+F51+F52+F53+F54+F55+F56+F57+F58+F59+F60+F61+F62+F63+F64+F65+F66+F67+F68+F69+F70+F71+F72+F73+F75+F76+F77+F78+F79+F80+F81+F82+F83+F84+F85+F86+F87+F88+F89+F90+F91+F92+F93+F94+F95+F96+F97+F98+F74</f>
        <v>3398225</v>
      </c>
    </row>
    <row r="49" spans="1:6" ht="30" customHeight="1" x14ac:dyDescent="0.25">
      <c r="A49" s="11"/>
      <c r="B49" s="10" t="s">
        <v>56</v>
      </c>
      <c r="C49" s="39">
        <v>33000</v>
      </c>
      <c r="D49" s="39">
        <v>27807.33</v>
      </c>
      <c r="E49" s="39">
        <v>33000</v>
      </c>
      <c r="F49" s="88">
        <v>33000</v>
      </c>
    </row>
    <row r="50" spans="1:6" ht="30" customHeight="1" x14ac:dyDescent="0.25">
      <c r="A50" s="11"/>
      <c r="B50" s="10" t="s">
        <v>57</v>
      </c>
      <c r="C50" s="39">
        <v>46200</v>
      </c>
      <c r="D50" s="39">
        <v>43944</v>
      </c>
      <c r="E50" s="39">
        <v>46200</v>
      </c>
      <c r="F50" s="88">
        <v>46200</v>
      </c>
    </row>
    <row r="51" spans="1:6" ht="30" customHeight="1" x14ac:dyDescent="0.25">
      <c r="A51" s="11"/>
      <c r="B51" s="10" t="s">
        <v>58</v>
      </c>
      <c r="C51" s="39">
        <v>0</v>
      </c>
      <c r="D51" s="39">
        <v>190.58</v>
      </c>
      <c r="E51" s="39">
        <v>200</v>
      </c>
      <c r="F51" s="88"/>
    </row>
    <row r="52" spans="1:6" ht="30" customHeight="1" x14ac:dyDescent="0.25">
      <c r="A52" s="11"/>
      <c r="B52" s="10" t="s">
        <v>59</v>
      </c>
      <c r="C52" s="39">
        <v>3000</v>
      </c>
      <c r="D52" s="39">
        <v>9555</v>
      </c>
      <c r="E52" s="39">
        <v>10000</v>
      </c>
      <c r="F52" s="88">
        <v>3000</v>
      </c>
    </row>
    <row r="53" spans="1:6" ht="30" customHeight="1" x14ac:dyDescent="0.25">
      <c r="A53" s="11"/>
      <c r="B53" s="10" t="s">
        <v>60</v>
      </c>
      <c r="C53" s="39">
        <v>42000</v>
      </c>
      <c r="D53" s="39">
        <v>15115</v>
      </c>
      <c r="E53" s="39">
        <v>18000</v>
      </c>
      <c r="F53" s="88">
        <v>42000</v>
      </c>
    </row>
    <row r="54" spans="1:6" ht="30" customHeight="1" x14ac:dyDescent="0.25">
      <c r="A54" s="11"/>
      <c r="B54" s="10" t="s">
        <v>61</v>
      </c>
      <c r="C54" s="39">
        <v>4940</v>
      </c>
      <c r="D54" s="39">
        <v>13632.9</v>
      </c>
      <c r="E54" s="39">
        <v>16000</v>
      </c>
      <c r="F54" s="88">
        <v>4940</v>
      </c>
    </row>
    <row r="55" spans="1:6" ht="30" customHeight="1" x14ac:dyDescent="0.25">
      <c r="A55" s="11"/>
      <c r="B55" s="22" t="s">
        <v>62</v>
      </c>
      <c r="C55" s="39">
        <v>642800</v>
      </c>
      <c r="D55" s="39">
        <v>246115.24</v>
      </c>
      <c r="E55" s="39">
        <v>300000</v>
      </c>
      <c r="F55" s="88">
        <v>642800</v>
      </c>
    </row>
    <row r="56" spans="1:6" ht="30" customHeight="1" x14ac:dyDescent="0.25">
      <c r="A56" s="11"/>
      <c r="B56" s="22" t="s">
        <v>63</v>
      </c>
      <c r="C56" s="39">
        <v>0</v>
      </c>
      <c r="D56" s="39">
        <v>4050</v>
      </c>
      <c r="E56" s="39">
        <v>5000</v>
      </c>
      <c r="F56" s="88"/>
    </row>
    <row r="57" spans="1:6" ht="30" customHeight="1" x14ac:dyDescent="0.25">
      <c r="A57" s="11"/>
      <c r="B57" s="10" t="s">
        <v>64</v>
      </c>
      <c r="C57" s="39">
        <v>5080</v>
      </c>
      <c r="D57" s="39">
        <v>2769.99</v>
      </c>
      <c r="E57" s="39">
        <v>3500</v>
      </c>
      <c r="F57" s="88">
        <v>5080</v>
      </c>
    </row>
    <row r="58" spans="1:6" ht="30" customHeight="1" x14ac:dyDescent="0.25">
      <c r="A58" s="11"/>
      <c r="B58" s="10" t="s">
        <v>145</v>
      </c>
      <c r="C58" s="39"/>
      <c r="D58" s="39"/>
      <c r="E58" s="39"/>
      <c r="F58" s="88">
        <v>0</v>
      </c>
    </row>
    <row r="59" spans="1:6" ht="30" customHeight="1" x14ac:dyDescent="0.25">
      <c r="A59" s="11"/>
      <c r="B59" s="10"/>
      <c r="C59" s="39">
        <v>0</v>
      </c>
      <c r="D59" s="39"/>
      <c r="E59" s="39"/>
      <c r="F59" s="88"/>
    </row>
    <row r="60" spans="1:6" ht="30" customHeight="1" x14ac:dyDescent="0.25">
      <c r="A60" s="11"/>
      <c r="B60" s="10" t="s">
        <v>67</v>
      </c>
      <c r="C60" s="39">
        <v>15000</v>
      </c>
      <c r="D60" s="39">
        <v>10950</v>
      </c>
      <c r="E60" s="39">
        <v>13000</v>
      </c>
      <c r="F60" s="88">
        <v>15000</v>
      </c>
    </row>
    <row r="61" spans="1:6" ht="30" customHeight="1" x14ac:dyDescent="0.25">
      <c r="A61" s="11"/>
      <c r="B61" s="10" t="s">
        <v>68</v>
      </c>
      <c r="C61" s="39">
        <v>8400</v>
      </c>
      <c r="D61" s="39">
        <v>10630</v>
      </c>
      <c r="E61" s="39">
        <v>13000</v>
      </c>
      <c r="F61" s="88">
        <v>8400</v>
      </c>
    </row>
    <row r="62" spans="1:6" ht="30" customHeight="1" x14ac:dyDescent="0.25">
      <c r="A62" s="11"/>
      <c r="B62" s="10" t="s">
        <v>69</v>
      </c>
      <c r="C62" s="39">
        <v>2500</v>
      </c>
      <c r="D62" s="39">
        <v>2516.21</v>
      </c>
      <c r="E62" s="39">
        <v>3000</v>
      </c>
      <c r="F62" s="88">
        <v>2500</v>
      </c>
    </row>
    <row r="63" spans="1:6" ht="30" customHeight="1" x14ac:dyDescent="0.25">
      <c r="A63" s="11"/>
      <c r="B63" s="10" t="s">
        <v>146</v>
      </c>
      <c r="C63" s="39">
        <v>0</v>
      </c>
      <c r="D63" s="39"/>
      <c r="E63" s="39">
        <v>0</v>
      </c>
      <c r="F63" s="88"/>
    </row>
    <row r="64" spans="1:6" ht="30" customHeight="1" x14ac:dyDescent="0.25">
      <c r="A64" s="11"/>
      <c r="B64" s="10"/>
      <c r="C64" s="39">
        <v>0</v>
      </c>
      <c r="D64" s="39"/>
      <c r="E64" s="39">
        <v>0</v>
      </c>
      <c r="F64" s="88"/>
    </row>
    <row r="65" spans="1:6" ht="30" customHeight="1" x14ac:dyDescent="0.25">
      <c r="A65" s="11"/>
      <c r="B65" s="10" t="s">
        <v>72</v>
      </c>
      <c r="C65" s="39">
        <v>61000</v>
      </c>
      <c r="D65" s="39">
        <v>60314.61</v>
      </c>
      <c r="E65" s="39">
        <v>61000</v>
      </c>
      <c r="F65" s="88">
        <v>55000</v>
      </c>
    </row>
    <row r="66" spans="1:6" ht="30" customHeight="1" x14ac:dyDescent="0.25">
      <c r="A66" s="11"/>
      <c r="B66" s="10" t="s">
        <v>73</v>
      </c>
      <c r="C66" s="39">
        <v>1600</v>
      </c>
      <c r="D66" s="39">
        <v>1842.6</v>
      </c>
      <c r="E66" s="39">
        <v>2000</v>
      </c>
      <c r="F66" s="88">
        <v>1600</v>
      </c>
    </row>
    <row r="67" spans="1:6" ht="30" customHeight="1" x14ac:dyDescent="0.25">
      <c r="A67" s="11"/>
      <c r="B67" s="10" t="s">
        <v>74</v>
      </c>
      <c r="C67" s="39">
        <v>0</v>
      </c>
      <c r="D67" s="39"/>
      <c r="E67" s="39"/>
      <c r="F67" s="88"/>
    </row>
    <row r="68" spans="1:6" ht="30" customHeight="1" x14ac:dyDescent="0.25">
      <c r="A68" s="11"/>
      <c r="B68" s="10" t="s">
        <v>147</v>
      </c>
      <c r="C68" s="39">
        <v>22770</v>
      </c>
      <c r="D68" s="39">
        <v>11253.9</v>
      </c>
      <c r="E68" s="39">
        <v>13500</v>
      </c>
      <c r="F68" s="88"/>
    </row>
    <row r="69" spans="1:6" ht="30" customHeight="1" x14ac:dyDescent="0.25">
      <c r="A69" s="11"/>
      <c r="B69" s="10" t="s">
        <v>148</v>
      </c>
      <c r="C69" s="39">
        <v>0</v>
      </c>
      <c r="D69" s="39"/>
      <c r="E69" s="39"/>
      <c r="F69" s="88"/>
    </row>
    <row r="70" spans="1:6" ht="30" customHeight="1" x14ac:dyDescent="0.25">
      <c r="A70" s="11"/>
      <c r="B70" s="10" t="s">
        <v>77</v>
      </c>
      <c r="C70" s="39">
        <v>10130</v>
      </c>
      <c r="D70" s="39"/>
      <c r="E70" s="39"/>
      <c r="F70" s="88">
        <v>10130</v>
      </c>
    </row>
    <row r="71" spans="1:6" ht="30" customHeight="1" x14ac:dyDescent="0.25">
      <c r="A71" s="11"/>
      <c r="B71" s="10" t="s">
        <v>78</v>
      </c>
      <c r="C71" s="39">
        <v>0</v>
      </c>
      <c r="D71" s="39">
        <v>252</v>
      </c>
      <c r="E71" s="39">
        <v>260</v>
      </c>
      <c r="F71" s="88"/>
    </row>
    <row r="72" spans="1:6" ht="30" customHeight="1" x14ac:dyDescent="0.25">
      <c r="A72" s="11"/>
      <c r="B72" s="10" t="s">
        <v>79</v>
      </c>
      <c r="C72" s="39">
        <v>0</v>
      </c>
      <c r="D72" s="39"/>
      <c r="E72" s="39">
        <v>0</v>
      </c>
      <c r="F72" s="88"/>
    </row>
    <row r="73" spans="1:6" ht="30" customHeight="1" x14ac:dyDescent="0.25">
      <c r="A73" s="11"/>
      <c r="B73" s="10" t="s">
        <v>80</v>
      </c>
      <c r="C73" s="39"/>
      <c r="D73" s="39"/>
      <c r="E73" s="39"/>
      <c r="F73" s="88">
        <v>0</v>
      </c>
    </row>
    <row r="74" spans="1:6" ht="30" customHeight="1" x14ac:dyDescent="0.25">
      <c r="A74" s="11"/>
      <c r="B74" s="10" t="s">
        <v>81</v>
      </c>
      <c r="C74" s="39">
        <v>0</v>
      </c>
      <c r="D74" s="39"/>
      <c r="E74" s="39">
        <v>0</v>
      </c>
      <c r="F74" s="88"/>
    </row>
    <row r="75" spans="1:6" ht="30" customHeight="1" x14ac:dyDescent="0.25">
      <c r="A75" s="11"/>
      <c r="B75" s="10" t="s">
        <v>82</v>
      </c>
      <c r="C75" s="39">
        <v>45000</v>
      </c>
      <c r="D75" s="39">
        <f>32672.67+8000</f>
        <v>40672.67</v>
      </c>
      <c r="E75" s="39">
        <v>45000</v>
      </c>
      <c r="F75" s="88">
        <v>41000</v>
      </c>
    </row>
    <row r="76" spans="1:6" ht="30" customHeight="1" x14ac:dyDescent="0.25">
      <c r="A76" s="11"/>
      <c r="B76" s="10" t="s">
        <v>83</v>
      </c>
      <c r="C76" s="39">
        <v>0</v>
      </c>
      <c r="D76" s="39"/>
      <c r="E76" s="39"/>
      <c r="F76" s="88"/>
    </row>
    <row r="77" spans="1:6" ht="30" customHeight="1" x14ac:dyDescent="0.25">
      <c r="A77" s="11"/>
      <c r="B77" s="10" t="s">
        <v>84</v>
      </c>
      <c r="C77" s="39">
        <v>0</v>
      </c>
      <c r="D77" s="39"/>
      <c r="E77" s="39"/>
      <c r="F77" s="88"/>
    </row>
    <row r="78" spans="1:6" ht="30" customHeight="1" x14ac:dyDescent="0.25">
      <c r="A78" s="11"/>
      <c r="B78" s="10" t="s">
        <v>85</v>
      </c>
      <c r="C78" s="39">
        <v>35000</v>
      </c>
      <c r="D78" s="39">
        <v>26018.799999999999</v>
      </c>
      <c r="E78" s="39">
        <v>35000</v>
      </c>
      <c r="F78" s="88">
        <v>25000</v>
      </c>
    </row>
    <row r="79" spans="1:6" ht="36.75" customHeight="1" x14ac:dyDescent="0.25">
      <c r="A79" s="11"/>
      <c r="B79" s="10" t="s">
        <v>86</v>
      </c>
      <c r="C79" s="39">
        <v>1000</v>
      </c>
      <c r="D79" s="39">
        <v>13400</v>
      </c>
      <c r="E79" s="39">
        <v>15000</v>
      </c>
      <c r="F79" s="88">
        <v>1000</v>
      </c>
    </row>
    <row r="80" spans="1:6" ht="30" customHeight="1" x14ac:dyDescent="0.25">
      <c r="A80" s="11"/>
      <c r="B80" s="10" t="s">
        <v>87</v>
      </c>
      <c r="C80" s="39">
        <v>2450000</v>
      </c>
      <c r="D80" s="39">
        <v>2517260.14</v>
      </c>
      <c r="E80" s="39">
        <v>2750000</v>
      </c>
      <c r="F80" s="88">
        <v>2450000</v>
      </c>
    </row>
    <row r="81" spans="1:6" ht="30" customHeight="1" x14ac:dyDescent="0.25">
      <c r="A81" s="11"/>
      <c r="B81" s="10" t="s">
        <v>88</v>
      </c>
      <c r="C81" s="39">
        <v>0</v>
      </c>
      <c r="D81" s="39"/>
      <c r="E81" s="39">
        <v>0</v>
      </c>
      <c r="F81" s="88"/>
    </row>
    <row r="82" spans="1:6" ht="30" customHeight="1" x14ac:dyDescent="0.25">
      <c r="A82" s="11"/>
      <c r="B82" s="10" t="s">
        <v>89</v>
      </c>
      <c r="C82" s="39">
        <v>0</v>
      </c>
      <c r="D82" s="39"/>
      <c r="E82" s="39">
        <v>0</v>
      </c>
      <c r="F82" s="88"/>
    </row>
    <row r="83" spans="1:6" ht="30" customHeight="1" x14ac:dyDescent="0.25">
      <c r="A83" s="11"/>
      <c r="B83" s="10" t="s">
        <v>90</v>
      </c>
      <c r="C83" s="39">
        <v>0</v>
      </c>
      <c r="D83" s="39"/>
      <c r="E83" s="39">
        <v>0</v>
      </c>
      <c r="F83" s="88"/>
    </row>
    <row r="84" spans="1:6" ht="30" customHeight="1" x14ac:dyDescent="0.25">
      <c r="A84" s="11"/>
      <c r="B84" s="10" t="s">
        <v>91</v>
      </c>
      <c r="C84" s="39">
        <v>0</v>
      </c>
      <c r="D84" s="39"/>
      <c r="E84" s="39">
        <v>0</v>
      </c>
      <c r="F84" s="88"/>
    </row>
    <row r="85" spans="1:6" ht="30" customHeight="1" x14ac:dyDescent="0.25">
      <c r="A85" s="11"/>
      <c r="B85" s="10" t="s">
        <v>92</v>
      </c>
      <c r="C85" s="39">
        <v>0</v>
      </c>
      <c r="D85" s="39"/>
      <c r="E85" s="39">
        <v>0</v>
      </c>
      <c r="F85" s="88"/>
    </row>
    <row r="86" spans="1:6" ht="30" customHeight="1" x14ac:dyDescent="0.25">
      <c r="A86" s="11"/>
      <c r="B86" s="10" t="s">
        <v>93</v>
      </c>
      <c r="C86" s="39">
        <v>0</v>
      </c>
      <c r="D86" s="39"/>
      <c r="E86" s="39">
        <v>0</v>
      </c>
      <c r="F86" s="88"/>
    </row>
    <row r="87" spans="1:6" ht="30" customHeight="1" x14ac:dyDescent="0.25">
      <c r="A87" s="11"/>
      <c r="B87" s="10" t="s">
        <v>140</v>
      </c>
      <c r="C87" s="39">
        <v>0</v>
      </c>
      <c r="D87" s="39"/>
      <c r="E87" s="39">
        <v>0</v>
      </c>
      <c r="F87" s="88"/>
    </row>
    <row r="88" spans="1:6" ht="30" customHeight="1" x14ac:dyDescent="0.25">
      <c r="A88" s="11"/>
      <c r="B88" s="10" t="s">
        <v>94</v>
      </c>
      <c r="C88" s="39">
        <v>3000</v>
      </c>
      <c r="D88" s="39">
        <v>2665</v>
      </c>
      <c r="E88" s="39">
        <v>3000</v>
      </c>
      <c r="F88" s="88">
        <v>3000</v>
      </c>
    </row>
    <row r="89" spans="1:6" ht="30" customHeight="1" x14ac:dyDescent="0.25">
      <c r="A89" s="11"/>
      <c r="B89" s="10" t="s">
        <v>95</v>
      </c>
      <c r="C89" s="39">
        <v>0</v>
      </c>
      <c r="D89" s="39"/>
      <c r="E89" s="39">
        <v>0</v>
      </c>
      <c r="F89" s="88"/>
    </row>
    <row r="90" spans="1:6" ht="30" customHeight="1" x14ac:dyDescent="0.25">
      <c r="A90" s="11"/>
      <c r="B90" s="10" t="s">
        <v>96</v>
      </c>
      <c r="C90" s="39">
        <v>0</v>
      </c>
      <c r="D90" s="39"/>
      <c r="E90" s="39">
        <v>0</v>
      </c>
      <c r="F90" s="88"/>
    </row>
    <row r="91" spans="1:6" ht="30" customHeight="1" x14ac:dyDescent="0.25">
      <c r="A91" s="11"/>
      <c r="B91" s="10" t="s">
        <v>97</v>
      </c>
      <c r="C91" s="39">
        <v>0</v>
      </c>
      <c r="D91" s="39">
        <v>794.83</v>
      </c>
      <c r="E91" s="39">
        <v>1000</v>
      </c>
      <c r="F91" s="88"/>
    </row>
    <row r="92" spans="1:6" ht="30" customHeight="1" x14ac:dyDescent="0.25">
      <c r="A92" s="11"/>
      <c r="B92" s="10" t="s">
        <v>98</v>
      </c>
      <c r="C92" s="39">
        <v>0</v>
      </c>
      <c r="D92" s="39"/>
      <c r="E92" s="39">
        <v>0</v>
      </c>
      <c r="F92" s="88"/>
    </row>
    <row r="93" spans="1:6" ht="30" customHeight="1" x14ac:dyDescent="0.25">
      <c r="A93" s="11"/>
      <c r="B93" s="10"/>
      <c r="C93" s="39">
        <v>0</v>
      </c>
      <c r="D93" s="39"/>
      <c r="E93" s="39">
        <v>0</v>
      </c>
      <c r="F93" s="88"/>
    </row>
    <row r="94" spans="1:6" ht="30" customHeight="1" x14ac:dyDescent="0.25">
      <c r="A94" s="11"/>
      <c r="B94" s="23"/>
      <c r="C94" s="39">
        <v>0</v>
      </c>
      <c r="D94" s="39"/>
      <c r="E94" s="39">
        <v>0</v>
      </c>
      <c r="F94" s="88"/>
    </row>
    <row r="95" spans="1:6" ht="30" customHeight="1" x14ac:dyDescent="0.25">
      <c r="A95" s="11"/>
      <c r="B95" s="10" t="s">
        <v>100</v>
      </c>
      <c r="C95" s="39"/>
      <c r="D95" s="39">
        <v>3000</v>
      </c>
      <c r="E95" s="39">
        <v>3000</v>
      </c>
      <c r="F95" s="88">
        <v>0</v>
      </c>
    </row>
    <row r="96" spans="1:6" ht="30" customHeight="1" x14ac:dyDescent="0.25">
      <c r="A96" s="11"/>
      <c r="B96" s="10" t="s">
        <v>101</v>
      </c>
      <c r="C96" s="39">
        <v>8250</v>
      </c>
      <c r="D96" s="39">
        <v>26446.65</v>
      </c>
      <c r="E96" s="39">
        <v>26500</v>
      </c>
      <c r="F96" s="88">
        <v>8250</v>
      </c>
    </row>
    <row r="97" spans="1:6" ht="30" customHeight="1" x14ac:dyDescent="0.25">
      <c r="A97" s="11"/>
      <c r="B97" s="10" t="s">
        <v>102</v>
      </c>
      <c r="C97" s="39">
        <v>0</v>
      </c>
      <c r="D97" s="39"/>
      <c r="E97" s="39"/>
      <c r="F97" s="88"/>
    </row>
    <row r="98" spans="1:6" ht="30" customHeight="1" x14ac:dyDescent="0.25">
      <c r="A98" s="11"/>
      <c r="B98" s="10" t="s">
        <v>142</v>
      </c>
      <c r="C98" s="39">
        <v>325</v>
      </c>
      <c r="D98" s="39">
        <v>1085</v>
      </c>
      <c r="E98" s="39">
        <v>0</v>
      </c>
      <c r="F98" s="88">
        <v>325</v>
      </c>
    </row>
    <row r="99" spans="1:6" s="80" customFormat="1" ht="30" customHeight="1" x14ac:dyDescent="0.25">
      <c r="A99" s="53" t="s">
        <v>9</v>
      </c>
      <c r="B99" s="54" t="s">
        <v>103</v>
      </c>
      <c r="C99" s="55">
        <f>C100</f>
        <v>3065000</v>
      </c>
      <c r="D99" s="55">
        <f>D100</f>
        <v>2854461.62</v>
      </c>
      <c r="E99" s="55">
        <f t="shared" ref="E99:F99" si="5">E100</f>
        <v>3415461</v>
      </c>
      <c r="F99" s="102">
        <f t="shared" si="5"/>
        <v>3065000</v>
      </c>
    </row>
    <row r="100" spans="1:6" ht="30" customHeight="1" x14ac:dyDescent="0.25">
      <c r="A100" s="11" t="s">
        <v>1</v>
      </c>
      <c r="B100" s="10" t="s">
        <v>104</v>
      </c>
      <c r="C100" s="39">
        <v>3065000</v>
      </c>
      <c r="D100" s="39">
        <f>1838759.73+655106.81+360595.08</f>
        <v>2854461.62</v>
      </c>
      <c r="E100" s="39">
        <v>3415461</v>
      </c>
      <c r="F100" s="88">
        <v>3065000</v>
      </c>
    </row>
    <row r="101" spans="1:6" s="80" customFormat="1" ht="30" customHeight="1" x14ac:dyDescent="0.25">
      <c r="A101" s="53" t="s">
        <v>11</v>
      </c>
      <c r="B101" s="54" t="s">
        <v>105</v>
      </c>
      <c r="C101" s="55">
        <f>C102+C103+C104</f>
        <v>1042520</v>
      </c>
      <c r="D101" s="55">
        <f>D102+D103+D104</f>
        <v>980672.12</v>
      </c>
      <c r="E101" s="55">
        <f t="shared" ref="E101" si="6">E102+E103+E104</f>
        <v>1178185</v>
      </c>
      <c r="F101" s="102">
        <f t="shared" ref="F101" si="7">F102+F103+F104</f>
        <v>1042520</v>
      </c>
    </row>
    <row r="102" spans="1:6" s="84" customFormat="1" ht="30" customHeight="1" x14ac:dyDescent="0.25">
      <c r="A102" s="11"/>
      <c r="B102" s="10" t="s">
        <v>106</v>
      </c>
      <c r="C102" s="39">
        <v>4030</v>
      </c>
      <c r="D102" s="39">
        <v>5428.83</v>
      </c>
      <c r="E102" s="39">
        <v>6283</v>
      </c>
      <c r="F102" s="88">
        <v>4030</v>
      </c>
    </row>
    <row r="103" spans="1:6" s="84" customFormat="1" ht="30" customHeight="1" x14ac:dyDescent="0.25">
      <c r="A103" s="11"/>
      <c r="B103" s="10" t="s">
        <v>107</v>
      </c>
      <c r="C103" s="39">
        <v>571125</v>
      </c>
      <c r="D103" s="39">
        <f>291824.62+255450.1</f>
        <v>547274.72</v>
      </c>
      <c r="E103" s="39">
        <v>656544</v>
      </c>
      <c r="F103" s="88">
        <v>571125</v>
      </c>
    </row>
    <row r="104" spans="1:6" s="84" customFormat="1" ht="30" customHeight="1" x14ac:dyDescent="0.25">
      <c r="A104" s="11"/>
      <c r="B104" s="10" t="s">
        <v>108</v>
      </c>
      <c r="C104" s="39">
        <v>467365</v>
      </c>
      <c r="D104" s="39">
        <f>975243.29-547274.72</f>
        <v>427968.57000000007</v>
      </c>
      <c r="E104" s="39">
        <v>515358</v>
      </c>
      <c r="F104" s="88">
        <v>467365</v>
      </c>
    </row>
    <row r="105" spans="1:6" s="80" customFormat="1" ht="30" customHeight="1" x14ac:dyDescent="0.25">
      <c r="A105" s="53" t="s">
        <v>15</v>
      </c>
      <c r="B105" s="54" t="s">
        <v>109</v>
      </c>
      <c r="C105" s="55">
        <f>C106</f>
        <v>0</v>
      </c>
      <c r="D105" s="55">
        <f>D106</f>
        <v>0</v>
      </c>
      <c r="E105" s="55">
        <f t="shared" ref="E105:F105" si="8">E106</f>
        <v>50000</v>
      </c>
      <c r="F105" s="102">
        <f t="shared" si="8"/>
        <v>0</v>
      </c>
    </row>
    <row r="106" spans="1:6" ht="30" customHeight="1" x14ac:dyDescent="0.25">
      <c r="A106" s="42"/>
      <c r="B106" s="19" t="s">
        <v>110</v>
      </c>
      <c r="C106" s="39">
        <v>0</v>
      </c>
      <c r="D106" s="39">
        <v>0</v>
      </c>
      <c r="E106" s="39">
        <v>50000</v>
      </c>
      <c r="F106" s="88"/>
    </row>
    <row r="107" spans="1:6" s="56" customFormat="1" ht="30" customHeight="1" x14ac:dyDescent="0.25">
      <c r="A107" s="53" t="s">
        <v>19</v>
      </c>
      <c r="B107" s="54" t="s">
        <v>158</v>
      </c>
      <c r="C107" s="55">
        <f>C108</f>
        <v>0</v>
      </c>
      <c r="D107" s="55">
        <f>D108</f>
        <v>0</v>
      </c>
      <c r="E107" s="55">
        <f t="shared" ref="E107" si="9">E108</f>
        <v>0</v>
      </c>
      <c r="F107" s="102">
        <f>F108</f>
        <v>0</v>
      </c>
    </row>
    <row r="108" spans="1:6" s="8" customFormat="1" ht="30" customHeight="1" x14ac:dyDescent="0.25">
      <c r="A108" s="42"/>
      <c r="B108" s="19" t="s">
        <v>158</v>
      </c>
      <c r="C108" s="39"/>
      <c r="D108" s="39"/>
      <c r="E108" s="39"/>
      <c r="F108" s="88"/>
    </row>
    <row r="109" spans="1:6" s="80" customFormat="1" ht="30" customHeight="1" x14ac:dyDescent="0.25">
      <c r="A109" s="53" t="s">
        <v>21</v>
      </c>
      <c r="B109" s="54" t="s">
        <v>111</v>
      </c>
      <c r="C109" s="55">
        <f>C110+C111+C112+C113+C114+C115+C116+C117+C118+C119+C120+C121+C122+C123+C124+C125</f>
        <v>643480</v>
      </c>
      <c r="D109" s="55">
        <f>D110+D111+D112+D113+D114+D115+D116+D117+D118+D119+D120+D121+D122+D123+D124+D125</f>
        <v>579137.82000000007</v>
      </c>
      <c r="E109" s="55">
        <f t="shared" ref="E109" si="10">E110+E111+E112+E113+E114+E115+E116+E117+E118+E119+E120+E121+E122+E123+E124+E125</f>
        <v>681080</v>
      </c>
      <c r="F109" s="102">
        <f t="shared" ref="F109" si="11">F110+F111+F112+F113+F114+F115+F116+F117+F118+F119+F120+F121+F122+F123+F124+F125</f>
        <v>572580</v>
      </c>
    </row>
    <row r="110" spans="1:6" ht="30" customHeight="1" x14ac:dyDescent="0.25">
      <c r="A110" s="11"/>
      <c r="B110" s="10" t="s">
        <v>112</v>
      </c>
      <c r="C110" s="39">
        <v>3500</v>
      </c>
      <c r="D110" s="39">
        <v>3640</v>
      </c>
      <c r="E110" s="39">
        <v>4500</v>
      </c>
      <c r="F110" s="88">
        <v>3500</v>
      </c>
    </row>
    <row r="111" spans="1:6" ht="30" customHeight="1" x14ac:dyDescent="0.25">
      <c r="A111" s="11"/>
      <c r="B111" s="10" t="s">
        <v>113</v>
      </c>
      <c r="C111" s="39"/>
      <c r="D111" s="39"/>
      <c r="E111" s="39"/>
      <c r="F111" s="88">
        <v>0</v>
      </c>
    </row>
    <row r="112" spans="1:6" ht="30" customHeight="1" x14ac:dyDescent="0.25">
      <c r="A112" s="11"/>
      <c r="B112" s="10" t="s">
        <v>114</v>
      </c>
      <c r="C112" s="39">
        <v>120700</v>
      </c>
      <c r="D112" s="39">
        <v>120938</v>
      </c>
      <c r="E112" s="39">
        <v>135000</v>
      </c>
      <c r="F112" s="88">
        <v>120700</v>
      </c>
    </row>
    <row r="113" spans="1:6" ht="30" customHeight="1" x14ac:dyDescent="0.25">
      <c r="A113" s="11" t="s">
        <v>1</v>
      </c>
      <c r="B113" s="10" t="s">
        <v>115</v>
      </c>
      <c r="C113" s="39">
        <v>327000</v>
      </c>
      <c r="D113" s="39">
        <f>3326+234700+7500+17843.75</f>
        <v>263369.75</v>
      </c>
      <c r="E113" s="39">
        <v>327000</v>
      </c>
      <c r="F113" s="88">
        <v>256300</v>
      </c>
    </row>
    <row r="114" spans="1:6" ht="30" customHeight="1" x14ac:dyDescent="0.25">
      <c r="A114" s="11"/>
      <c r="B114" s="10" t="s">
        <v>116</v>
      </c>
      <c r="C114" s="39">
        <v>0</v>
      </c>
      <c r="D114" s="39"/>
      <c r="E114" s="39"/>
      <c r="F114" s="88"/>
    </row>
    <row r="115" spans="1:6" ht="30" customHeight="1" x14ac:dyDescent="0.25">
      <c r="A115" s="11"/>
      <c r="B115" s="10" t="s">
        <v>117</v>
      </c>
      <c r="C115" s="39">
        <v>146900</v>
      </c>
      <c r="D115" s="39">
        <v>133235.65</v>
      </c>
      <c r="E115" s="39">
        <v>146900</v>
      </c>
      <c r="F115" s="88">
        <v>146900</v>
      </c>
    </row>
    <row r="116" spans="1:6" ht="30" customHeight="1" x14ac:dyDescent="0.25">
      <c r="A116" s="11"/>
      <c r="B116" s="10" t="s">
        <v>118</v>
      </c>
      <c r="C116" s="39">
        <v>14000</v>
      </c>
      <c r="D116" s="39">
        <v>18421.75</v>
      </c>
      <c r="E116" s="39">
        <v>21000</v>
      </c>
      <c r="F116" s="88">
        <v>14000</v>
      </c>
    </row>
    <row r="117" spans="1:6" ht="30" customHeight="1" x14ac:dyDescent="0.25">
      <c r="A117" s="11"/>
      <c r="B117" s="10" t="s">
        <v>119</v>
      </c>
      <c r="C117" s="39">
        <v>1400</v>
      </c>
      <c r="D117" s="39"/>
      <c r="E117" s="39"/>
      <c r="F117" s="88">
        <v>1400</v>
      </c>
    </row>
    <row r="118" spans="1:6" ht="30" customHeight="1" x14ac:dyDescent="0.25">
      <c r="A118" s="11"/>
      <c r="B118" s="10" t="s">
        <v>120</v>
      </c>
      <c r="C118" s="39">
        <v>0</v>
      </c>
      <c r="D118" s="39">
        <f>10000+806.12+0.19</f>
        <v>10806.310000000001</v>
      </c>
      <c r="E118" s="39">
        <v>13000</v>
      </c>
      <c r="F118" s="88"/>
    </row>
    <row r="119" spans="1:6" ht="30" customHeight="1" x14ac:dyDescent="0.25">
      <c r="A119" s="11"/>
      <c r="B119" s="10" t="s">
        <v>121</v>
      </c>
      <c r="C119" s="39">
        <v>0</v>
      </c>
      <c r="D119" s="39"/>
      <c r="E119" s="39">
        <v>0</v>
      </c>
      <c r="F119" s="88"/>
    </row>
    <row r="120" spans="1:6" ht="30" customHeight="1" x14ac:dyDescent="0.25">
      <c r="A120" s="11"/>
      <c r="B120" s="10" t="s">
        <v>122</v>
      </c>
      <c r="C120" s="39">
        <v>0</v>
      </c>
      <c r="D120" s="39"/>
      <c r="E120" s="39">
        <v>0</v>
      </c>
      <c r="F120" s="88"/>
    </row>
    <row r="121" spans="1:6" ht="30" customHeight="1" x14ac:dyDescent="0.25">
      <c r="A121" s="11"/>
      <c r="B121" s="10" t="s">
        <v>123</v>
      </c>
      <c r="C121" s="39">
        <v>7680</v>
      </c>
      <c r="D121" s="39">
        <v>5760</v>
      </c>
      <c r="E121" s="39">
        <v>7680</v>
      </c>
      <c r="F121" s="88">
        <v>7680</v>
      </c>
    </row>
    <row r="122" spans="1:6" ht="30" customHeight="1" x14ac:dyDescent="0.25">
      <c r="A122" s="11"/>
      <c r="B122" s="10" t="s">
        <v>124</v>
      </c>
      <c r="C122" s="39">
        <v>9000</v>
      </c>
      <c r="D122" s="39">
        <v>13480</v>
      </c>
      <c r="E122" s="39">
        <v>15000</v>
      </c>
      <c r="F122" s="88">
        <v>9000</v>
      </c>
    </row>
    <row r="123" spans="1:6" ht="30" customHeight="1" x14ac:dyDescent="0.25">
      <c r="A123" s="11"/>
      <c r="B123" s="10" t="s">
        <v>125</v>
      </c>
      <c r="C123" s="39">
        <v>1400</v>
      </c>
      <c r="D123" s="39">
        <f>736+1220</f>
        <v>1956</v>
      </c>
      <c r="E123" s="39">
        <v>2000</v>
      </c>
      <c r="F123" s="88">
        <v>1200</v>
      </c>
    </row>
    <row r="124" spans="1:6" ht="30" customHeight="1" x14ac:dyDescent="0.25">
      <c r="A124" s="11"/>
      <c r="B124" s="10" t="s">
        <v>126</v>
      </c>
      <c r="C124" s="39">
        <v>4700</v>
      </c>
      <c r="D124" s="39">
        <v>2500</v>
      </c>
      <c r="E124" s="39">
        <v>2500</v>
      </c>
      <c r="F124" s="88">
        <v>4700</v>
      </c>
    </row>
    <row r="125" spans="1:6" ht="30" customHeight="1" x14ac:dyDescent="0.25">
      <c r="A125" s="11"/>
      <c r="B125" s="10" t="s">
        <v>127</v>
      </c>
      <c r="C125" s="39">
        <v>7200</v>
      </c>
      <c r="D125" s="39">
        <f>5030.36</f>
        <v>5030.3599999999997</v>
      </c>
      <c r="E125" s="39">
        <v>6500</v>
      </c>
      <c r="F125" s="88">
        <v>7200</v>
      </c>
    </row>
    <row r="126" spans="1:6" s="80" customFormat="1" ht="30" customHeight="1" x14ac:dyDescent="0.25">
      <c r="A126" s="58" t="s">
        <v>23</v>
      </c>
      <c r="B126" s="59" t="s">
        <v>128</v>
      </c>
      <c r="C126" s="60">
        <f>C127+C128</f>
        <v>34350</v>
      </c>
      <c r="D126" s="60">
        <f>D127+D128</f>
        <v>43970.25</v>
      </c>
      <c r="E126" s="60">
        <f>E127+E128</f>
        <v>50000</v>
      </c>
      <c r="F126" s="103">
        <f>F127+F128</f>
        <v>34350</v>
      </c>
    </row>
    <row r="127" spans="1:6" ht="30" customHeight="1" x14ac:dyDescent="0.25">
      <c r="A127" s="11"/>
      <c r="B127" s="10" t="s">
        <v>129</v>
      </c>
      <c r="C127" s="39">
        <v>0</v>
      </c>
      <c r="D127" s="39"/>
      <c r="E127" s="39">
        <v>0</v>
      </c>
      <c r="F127" s="88"/>
    </row>
    <row r="128" spans="1:6" ht="30" customHeight="1" x14ac:dyDescent="0.25">
      <c r="A128" s="11"/>
      <c r="B128" s="10" t="s">
        <v>130</v>
      </c>
      <c r="C128" s="39">
        <v>34350</v>
      </c>
      <c r="D128" s="39">
        <v>43970.25</v>
      </c>
      <c r="E128" s="39">
        <v>50000</v>
      </c>
      <c r="F128" s="88">
        <v>34350</v>
      </c>
    </row>
    <row r="129" spans="1:6" s="80" customFormat="1" ht="30" customHeight="1" x14ac:dyDescent="0.25">
      <c r="A129" s="58" t="s">
        <v>25</v>
      </c>
      <c r="B129" s="59" t="s">
        <v>131</v>
      </c>
      <c r="C129" s="60">
        <f>C130+C131+C132+C133</f>
        <v>75000</v>
      </c>
      <c r="D129" s="60">
        <f>D130+D131+D132+D133</f>
        <v>18240.310000000001</v>
      </c>
      <c r="E129" s="60">
        <f t="shared" ref="E129" si="12">E130+E131+E132+E133</f>
        <v>23000</v>
      </c>
      <c r="F129" s="103">
        <f t="shared" ref="F129" si="13">F130+F131+F132+F133</f>
        <v>70000</v>
      </c>
    </row>
    <row r="130" spans="1:6" s="77" customFormat="1" ht="30" customHeight="1" x14ac:dyDescent="0.25">
      <c r="A130" s="48"/>
      <c r="B130" s="21" t="s">
        <v>132</v>
      </c>
      <c r="C130" s="39">
        <v>75000</v>
      </c>
      <c r="D130" s="39">
        <f>18240.31</f>
        <v>18240.310000000001</v>
      </c>
      <c r="E130" s="39">
        <v>23000</v>
      </c>
      <c r="F130" s="88">
        <v>70000</v>
      </c>
    </row>
    <row r="131" spans="1:6" ht="51" customHeight="1" x14ac:dyDescent="0.25">
      <c r="A131" s="11"/>
      <c r="B131" s="10" t="s">
        <v>133</v>
      </c>
      <c r="C131" s="39">
        <v>0</v>
      </c>
      <c r="D131" s="39"/>
      <c r="E131" s="39"/>
      <c r="F131" s="88"/>
    </row>
    <row r="132" spans="1:6" ht="30" customHeight="1" x14ac:dyDescent="0.25">
      <c r="A132" s="11"/>
      <c r="B132" s="10" t="s">
        <v>134</v>
      </c>
      <c r="C132" s="39">
        <v>0</v>
      </c>
      <c r="D132" s="39"/>
      <c r="E132" s="39"/>
      <c r="F132" s="88"/>
    </row>
    <row r="133" spans="1:6" ht="30" customHeight="1" x14ac:dyDescent="0.25">
      <c r="A133" s="11"/>
      <c r="B133" s="10" t="s">
        <v>135</v>
      </c>
      <c r="C133" s="39"/>
      <c r="D133" s="39"/>
      <c r="E133" s="39"/>
      <c r="F133" s="88"/>
    </row>
    <row r="134" spans="1:6" s="79" customFormat="1" ht="30" customHeight="1" x14ac:dyDescent="0.25">
      <c r="A134" s="15" t="s">
        <v>27</v>
      </c>
      <c r="B134" s="25" t="s">
        <v>137</v>
      </c>
      <c r="C134" s="29">
        <f t="shared" ref="C134" si="14">C9-C29</f>
        <v>511905</v>
      </c>
      <c r="D134" s="29">
        <f t="shared" ref="D134:E134" si="15">D9-D29</f>
        <v>2043185.87</v>
      </c>
      <c r="E134" s="29">
        <f t="shared" si="15"/>
        <v>1347889</v>
      </c>
      <c r="F134" s="104">
        <f t="shared" ref="F134" si="16">F9-F29</f>
        <v>-39515</v>
      </c>
    </row>
  </sheetData>
  <mergeCells count="13">
    <mergeCell ref="B4:E4"/>
    <mergeCell ref="A6:A8"/>
    <mergeCell ref="B6:B8"/>
    <mergeCell ref="D6:D8"/>
    <mergeCell ref="E6:E8"/>
    <mergeCell ref="C6:C8"/>
    <mergeCell ref="F6:F8"/>
    <mergeCell ref="F26:F28"/>
    <mergeCell ref="A26:A28"/>
    <mergeCell ref="B26:B28"/>
    <mergeCell ref="D26:D28"/>
    <mergeCell ref="E26:E28"/>
    <mergeCell ref="C26:C28"/>
  </mergeCells>
  <pageMargins left="0.70866141732283472" right="0.70866141732283472" top="0.74803149606299213" bottom="0.74803149606299213" header="0.31496062992125984" footer="0.31496062992125984"/>
  <pageSetup paperSize="9" scale="57" fitToHeight="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134"/>
  <sheetViews>
    <sheetView topLeftCell="A16" workbookViewId="0">
      <selection activeCell="J12" sqref="J12:J13"/>
    </sheetView>
  </sheetViews>
  <sheetFormatPr defaultRowHeight="15" x14ac:dyDescent="0.25"/>
  <cols>
    <col min="1" max="1" width="7.140625" style="41" customWidth="1"/>
    <col min="2" max="2" width="31.140625" style="49" customWidth="1"/>
    <col min="3" max="3" width="17.5703125" style="30" customWidth="1"/>
    <col min="4" max="4" width="17.5703125" style="82" customWidth="1"/>
    <col min="5" max="5" width="19.42578125" style="30" customWidth="1"/>
    <col min="6" max="6" width="19.42578125" style="105" hidden="1" customWidth="1"/>
    <col min="7" max="7" width="9.140625" style="49"/>
    <col min="8" max="8" width="12.140625" style="49" bestFit="1" customWidth="1"/>
    <col min="9" max="16384" width="9.140625" style="49"/>
  </cols>
  <sheetData>
    <row r="1" spans="1:6" x14ac:dyDescent="0.25">
      <c r="A1" s="32"/>
      <c r="B1" s="33"/>
      <c r="C1" s="34"/>
      <c r="D1" s="34"/>
      <c r="E1" s="34"/>
      <c r="F1" s="95"/>
    </row>
    <row r="2" spans="1:6" s="80" customFormat="1" x14ac:dyDescent="0.25">
      <c r="A2" s="68"/>
      <c r="B2" s="17" t="s">
        <v>0</v>
      </c>
      <c r="C2" s="69"/>
      <c r="D2" s="108"/>
      <c r="E2" s="69"/>
      <c r="F2" s="96"/>
    </row>
    <row r="3" spans="1:6" s="51" customFormat="1" ht="15.75" x14ac:dyDescent="0.25">
      <c r="A3" s="1" t="s">
        <v>1</v>
      </c>
      <c r="B3" s="124" t="s">
        <v>180</v>
      </c>
      <c r="C3" s="28"/>
      <c r="D3" s="28"/>
      <c r="E3" s="28"/>
      <c r="F3" s="97"/>
    </row>
    <row r="4" spans="1:6" s="80" customFormat="1" ht="15.75" x14ac:dyDescent="0.25">
      <c r="A4" s="70"/>
      <c r="B4" s="137" t="s">
        <v>189</v>
      </c>
      <c r="C4" s="137"/>
      <c r="D4" s="137"/>
      <c r="E4" s="137"/>
      <c r="F4" s="98"/>
    </row>
    <row r="5" spans="1:6" s="78" customFormat="1" ht="15.75" x14ac:dyDescent="0.25">
      <c r="A5" s="1"/>
      <c r="B5" s="16"/>
      <c r="C5" s="26"/>
      <c r="D5" s="26"/>
      <c r="E5" s="26"/>
      <c r="F5" s="106"/>
    </row>
    <row r="6" spans="1:6" s="78" customFormat="1" ht="15" customHeight="1" x14ac:dyDescent="0.25">
      <c r="A6" s="138" t="s">
        <v>1</v>
      </c>
      <c r="B6" s="141" t="s">
        <v>2</v>
      </c>
      <c r="C6" s="134" t="s">
        <v>173</v>
      </c>
      <c r="D6" s="134" t="s">
        <v>174</v>
      </c>
      <c r="E6" s="134" t="s">
        <v>188</v>
      </c>
      <c r="F6" s="125" t="s">
        <v>160</v>
      </c>
    </row>
    <row r="7" spans="1:6" s="78" customFormat="1" ht="15" customHeight="1" x14ac:dyDescent="0.25">
      <c r="A7" s="139"/>
      <c r="B7" s="142"/>
      <c r="C7" s="135"/>
      <c r="D7" s="135"/>
      <c r="E7" s="135"/>
      <c r="F7" s="126"/>
    </row>
    <row r="8" spans="1:6" s="78" customFormat="1" ht="40.5" customHeight="1" x14ac:dyDescent="0.25">
      <c r="A8" s="140"/>
      <c r="B8" s="143"/>
      <c r="C8" s="136"/>
      <c r="D8" s="136"/>
      <c r="E8" s="136"/>
      <c r="F8" s="127"/>
    </row>
    <row r="9" spans="1:6" s="78" customFormat="1" ht="30" customHeight="1" x14ac:dyDescent="0.25">
      <c r="A9" s="2" t="s">
        <v>3</v>
      </c>
      <c r="B9" s="18" t="s">
        <v>4</v>
      </c>
      <c r="C9" s="3">
        <f>C10+C11+C12+C13+C14+C15+C16+C17+C18+C19+C20+C21+C22+C23+C24+C25</f>
        <v>425900</v>
      </c>
      <c r="D9" s="3">
        <f>D10+D11+D12+D13+D14+D15+D16+D17+D18+D19+D20+D21+D22+D23+D24+D25</f>
        <v>407483.39</v>
      </c>
      <c r="E9" s="3">
        <f>E10+E11+E12+E13+E14+E15+E16+E17+E18+E19+E20+E21+E22+E23+E24+E25</f>
        <v>449500</v>
      </c>
      <c r="F9" s="100">
        <f>F10+F11+F12+F13+F14+F15+F16+F17+F18+F19+F20+F21+F22+F23+F24+F25</f>
        <v>426200</v>
      </c>
    </row>
    <row r="10" spans="1:6" ht="30" customHeight="1" x14ac:dyDescent="0.25">
      <c r="A10" s="38" t="s">
        <v>5</v>
      </c>
      <c r="B10" s="19" t="s">
        <v>6</v>
      </c>
      <c r="C10" s="39">
        <v>0</v>
      </c>
      <c r="D10" s="39"/>
      <c r="E10" s="39">
        <v>0</v>
      </c>
      <c r="F10" s="88"/>
    </row>
    <row r="11" spans="1:6" ht="30" customHeight="1" x14ac:dyDescent="0.25">
      <c r="A11" s="40" t="s">
        <v>7</v>
      </c>
      <c r="B11" s="10" t="s">
        <v>8</v>
      </c>
      <c r="C11" s="39">
        <v>0</v>
      </c>
      <c r="D11" s="39"/>
      <c r="E11" s="39">
        <v>0</v>
      </c>
      <c r="F11" s="88"/>
    </row>
    <row r="12" spans="1:6" ht="30" customHeight="1" x14ac:dyDescent="0.25">
      <c r="A12" s="40" t="s">
        <v>9</v>
      </c>
      <c r="B12" s="10" t="s">
        <v>10</v>
      </c>
      <c r="C12" s="39">
        <v>0</v>
      </c>
      <c r="D12" s="39"/>
      <c r="E12" s="39">
        <v>0</v>
      </c>
      <c r="F12" s="88"/>
    </row>
    <row r="13" spans="1:6" ht="30" customHeight="1" x14ac:dyDescent="0.25">
      <c r="A13" s="38" t="s">
        <v>11</v>
      </c>
      <c r="B13" s="10" t="s">
        <v>12</v>
      </c>
      <c r="C13" s="39">
        <v>0</v>
      </c>
      <c r="D13" s="39"/>
      <c r="E13" s="39">
        <v>0</v>
      </c>
      <c r="F13" s="88"/>
    </row>
    <row r="14" spans="1:6" ht="30" customHeight="1" x14ac:dyDescent="0.25">
      <c r="A14" s="40" t="s">
        <v>13</v>
      </c>
      <c r="B14" s="10" t="s">
        <v>14</v>
      </c>
      <c r="C14" s="39">
        <v>0</v>
      </c>
      <c r="D14" s="39"/>
      <c r="E14" s="39">
        <v>0</v>
      </c>
      <c r="F14" s="88"/>
    </row>
    <row r="15" spans="1:6" ht="30" customHeight="1" x14ac:dyDescent="0.25">
      <c r="A15" s="40" t="s">
        <v>15</v>
      </c>
      <c r="B15" s="10" t="s">
        <v>16</v>
      </c>
      <c r="C15" s="39">
        <v>224000</v>
      </c>
      <c r="D15" s="39">
        <f>229908.76+2541.8+800+5100</f>
        <v>238350.56</v>
      </c>
      <c r="E15" s="39">
        <v>240000</v>
      </c>
      <c r="F15" s="88">
        <v>226500</v>
      </c>
    </row>
    <row r="16" spans="1:6" ht="30" customHeight="1" x14ac:dyDescent="0.25">
      <c r="A16" s="38" t="s">
        <v>17</v>
      </c>
      <c r="B16" s="10" t="s">
        <v>18</v>
      </c>
      <c r="C16" s="39">
        <v>192000</v>
      </c>
      <c r="D16" s="39">
        <f>150000+16242.83</f>
        <v>166242.82999999999</v>
      </c>
      <c r="E16" s="39">
        <v>205800</v>
      </c>
      <c r="F16" s="88">
        <v>192000</v>
      </c>
    </row>
    <row r="17" spans="1:6" ht="30" customHeight="1" x14ac:dyDescent="0.25">
      <c r="A17" s="40" t="s">
        <v>19</v>
      </c>
      <c r="B17" s="10" t="s">
        <v>20</v>
      </c>
      <c r="C17" s="39">
        <v>0</v>
      </c>
      <c r="D17" s="39"/>
      <c r="E17" s="39"/>
      <c r="F17" s="88"/>
    </row>
    <row r="18" spans="1:6" ht="30" customHeight="1" x14ac:dyDescent="0.25">
      <c r="A18" s="40" t="s">
        <v>21</v>
      </c>
      <c r="B18" s="10" t="s">
        <v>22</v>
      </c>
      <c r="C18" s="39">
        <v>0</v>
      </c>
      <c r="D18" s="39"/>
      <c r="E18" s="39"/>
      <c r="F18" s="88"/>
    </row>
    <row r="19" spans="1:6" ht="30" customHeight="1" x14ac:dyDescent="0.25">
      <c r="A19" s="38" t="s">
        <v>23</v>
      </c>
      <c r="B19" s="10" t="s">
        <v>24</v>
      </c>
      <c r="C19" s="39">
        <v>0</v>
      </c>
      <c r="D19" s="39"/>
      <c r="E19" s="39"/>
      <c r="F19" s="88"/>
    </row>
    <row r="20" spans="1:6" ht="30" customHeight="1" x14ac:dyDescent="0.25">
      <c r="A20" s="40" t="s">
        <v>25</v>
      </c>
      <c r="B20" s="10" t="s">
        <v>26</v>
      </c>
      <c r="C20" s="39">
        <v>0</v>
      </c>
      <c r="D20" s="39"/>
      <c r="E20" s="39"/>
      <c r="F20" s="88"/>
    </row>
    <row r="21" spans="1:6" ht="30" customHeight="1" x14ac:dyDescent="0.25">
      <c r="A21" s="40" t="s">
        <v>27</v>
      </c>
      <c r="B21" s="10" t="s">
        <v>28</v>
      </c>
      <c r="C21" s="39">
        <v>0</v>
      </c>
      <c r="D21" s="39"/>
      <c r="E21" s="39"/>
      <c r="F21" s="88"/>
    </row>
    <row r="22" spans="1:6" ht="30" customHeight="1" x14ac:dyDescent="0.25">
      <c r="A22" s="38" t="s">
        <v>29</v>
      </c>
      <c r="B22" s="10" t="s">
        <v>30</v>
      </c>
      <c r="C22" s="39">
        <v>0</v>
      </c>
      <c r="D22" s="39"/>
      <c r="E22" s="39"/>
      <c r="F22" s="88"/>
    </row>
    <row r="23" spans="1:6" ht="30" customHeight="1" x14ac:dyDescent="0.25">
      <c r="A23" s="40" t="s">
        <v>31</v>
      </c>
      <c r="B23" s="10" t="s">
        <v>32</v>
      </c>
      <c r="C23" s="39">
        <v>7200</v>
      </c>
      <c r="D23" s="39">
        <f>640</f>
        <v>640</v>
      </c>
      <c r="E23" s="39">
        <v>1000</v>
      </c>
      <c r="F23" s="88">
        <v>5000</v>
      </c>
    </row>
    <row r="24" spans="1:6" ht="30" customHeight="1" x14ac:dyDescent="0.25">
      <c r="A24" s="40" t="s">
        <v>33</v>
      </c>
      <c r="B24" s="10" t="s">
        <v>34</v>
      </c>
      <c r="C24" s="39">
        <v>0</v>
      </c>
      <c r="D24" s="39"/>
      <c r="E24" s="39"/>
      <c r="F24" s="88"/>
    </row>
    <row r="25" spans="1:6" s="84" customFormat="1" ht="30" customHeight="1" x14ac:dyDescent="0.25">
      <c r="A25" s="38" t="s">
        <v>35</v>
      </c>
      <c r="B25" s="10" t="s">
        <v>36</v>
      </c>
      <c r="C25" s="39">
        <v>2700</v>
      </c>
      <c r="D25" s="39">
        <v>2250</v>
      </c>
      <c r="E25" s="39">
        <v>2700</v>
      </c>
      <c r="F25" s="88">
        <v>2700</v>
      </c>
    </row>
    <row r="26" spans="1:6" s="78" customFormat="1" ht="30" customHeight="1" x14ac:dyDescent="0.25">
      <c r="A26" s="138" t="s">
        <v>1</v>
      </c>
      <c r="B26" s="131" t="s">
        <v>37</v>
      </c>
      <c r="C26" s="134" t="s">
        <v>173</v>
      </c>
      <c r="D26" s="134" t="s">
        <v>174</v>
      </c>
      <c r="E26" s="134" t="s">
        <v>188</v>
      </c>
      <c r="F26" s="125" t="s">
        <v>160</v>
      </c>
    </row>
    <row r="27" spans="1:6" s="78" customFormat="1" ht="25.5" customHeight="1" x14ac:dyDescent="0.25">
      <c r="A27" s="139"/>
      <c r="B27" s="132"/>
      <c r="C27" s="135"/>
      <c r="D27" s="135"/>
      <c r="E27" s="135"/>
      <c r="F27" s="126"/>
    </row>
    <row r="28" spans="1:6" s="78" customFormat="1" ht="9" customHeight="1" x14ac:dyDescent="0.25">
      <c r="A28" s="140"/>
      <c r="B28" s="133"/>
      <c r="C28" s="136"/>
      <c r="D28" s="136"/>
      <c r="E28" s="136"/>
      <c r="F28" s="127"/>
    </row>
    <row r="29" spans="1:6" s="78" customFormat="1" ht="30" customHeight="1" x14ac:dyDescent="0.25">
      <c r="A29" s="6" t="s">
        <v>38</v>
      </c>
      <c r="B29" s="20" t="s">
        <v>39</v>
      </c>
      <c r="C29" s="7">
        <f>C31+C48+C99+C101+C105+C109+C126+C129+C107</f>
        <v>90920</v>
      </c>
      <c r="D29" s="7">
        <f>D31+D48+D99+D101+D105+D109+D126+D129+D107</f>
        <v>99380.04</v>
      </c>
      <c r="E29" s="7">
        <f t="shared" ref="E29:F29" si="0">E31+E48+E99+E101+E105+E109+E126+E129+E107</f>
        <v>119411</v>
      </c>
      <c r="F29" s="101">
        <f t="shared" si="0"/>
        <v>86390</v>
      </c>
    </row>
    <row r="30" spans="1:6" s="78" customFormat="1" ht="30" customHeight="1" x14ac:dyDescent="0.25">
      <c r="A30" s="9"/>
      <c r="B30" s="81"/>
      <c r="C30" s="5"/>
      <c r="D30" s="5"/>
      <c r="E30" s="5"/>
      <c r="F30" s="107"/>
    </row>
    <row r="31" spans="1:6" s="80" customFormat="1" ht="30" customHeight="1" x14ac:dyDescent="0.25">
      <c r="A31" s="53" t="s">
        <v>5</v>
      </c>
      <c r="B31" s="54" t="s">
        <v>40</v>
      </c>
      <c r="C31" s="55">
        <f>C32+C33+C34+C35+C36+C37+C38+C39+C40+C41+C42+C43+C44+C45+C46+C47</f>
        <v>12850</v>
      </c>
      <c r="D31" s="55">
        <f>D32+D33+D34+D35+D36+D37+D38+D39+D40+D41+D42+D43+D44+D45+D46+D47</f>
        <v>7167.75</v>
      </c>
      <c r="E31" s="55">
        <f t="shared" ref="E31:F31" si="1">E32+E33+E34+E35+E36+E37+E38+E39+E40+E41+E42+E43+E44+E45+E46+E47</f>
        <v>8000</v>
      </c>
      <c r="F31" s="102">
        <f t="shared" si="1"/>
        <v>7775</v>
      </c>
    </row>
    <row r="32" spans="1:6" s="77" customFormat="1" ht="30" customHeight="1" x14ac:dyDescent="0.25">
      <c r="A32" s="46"/>
      <c r="B32" s="21" t="s">
        <v>41</v>
      </c>
      <c r="C32" s="39">
        <v>300</v>
      </c>
      <c r="D32" s="39">
        <f>2866</f>
        <v>2866</v>
      </c>
      <c r="E32" s="39">
        <v>3000</v>
      </c>
      <c r="F32" s="88">
        <v>250</v>
      </c>
    </row>
    <row r="33" spans="1:6" s="77" customFormat="1" ht="30" customHeight="1" x14ac:dyDescent="0.25">
      <c r="A33" s="46"/>
      <c r="B33" s="21" t="s">
        <v>42</v>
      </c>
      <c r="C33" s="39">
        <v>50</v>
      </c>
      <c r="D33" s="39"/>
      <c r="E33" s="39"/>
      <c r="F33" s="88">
        <v>25</v>
      </c>
    </row>
    <row r="34" spans="1:6" ht="30" customHeight="1" x14ac:dyDescent="0.25">
      <c r="A34" s="11" t="s">
        <v>1</v>
      </c>
      <c r="B34" s="10" t="s">
        <v>43</v>
      </c>
      <c r="C34" s="39">
        <v>0</v>
      </c>
      <c r="D34" s="39">
        <v>819.68</v>
      </c>
      <c r="E34" s="39">
        <v>1000</v>
      </c>
      <c r="F34" s="88">
        <v>0</v>
      </c>
    </row>
    <row r="35" spans="1:6" ht="30" customHeight="1" x14ac:dyDescent="0.25">
      <c r="A35" s="11"/>
      <c r="B35" s="10" t="s">
        <v>44</v>
      </c>
      <c r="C35" s="39">
        <v>0</v>
      </c>
      <c r="D35" s="39"/>
      <c r="E35" s="39"/>
      <c r="F35" s="88"/>
    </row>
    <row r="36" spans="1:6" ht="30" customHeight="1" x14ac:dyDescent="0.25">
      <c r="A36" s="11"/>
      <c r="B36" s="10" t="s">
        <v>45</v>
      </c>
      <c r="C36" s="39">
        <v>0</v>
      </c>
      <c r="D36" s="39"/>
      <c r="E36" s="39"/>
      <c r="F36" s="88"/>
    </row>
    <row r="37" spans="1:6" ht="30" customHeight="1" x14ac:dyDescent="0.25">
      <c r="A37" s="11" t="s">
        <v>1</v>
      </c>
      <c r="B37" s="10" t="s">
        <v>46</v>
      </c>
      <c r="C37" s="39">
        <v>0</v>
      </c>
      <c r="D37" s="39"/>
      <c r="E37" s="39"/>
      <c r="F37" s="88"/>
    </row>
    <row r="38" spans="1:6" ht="30" customHeight="1" x14ac:dyDescent="0.25">
      <c r="A38" s="11"/>
      <c r="B38" s="10" t="s">
        <v>47</v>
      </c>
      <c r="C38" s="39">
        <v>2500</v>
      </c>
      <c r="D38" s="39"/>
      <c r="E38" s="39"/>
      <c r="F38" s="88">
        <v>2500</v>
      </c>
    </row>
    <row r="39" spans="1:6" ht="30" customHeight="1" x14ac:dyDescent="0.25">
      <c r="A39" s="11"/>
      <c r="B39" s="10" t="s">
        <v>48</v>
      </c>
      <c r="C39" s="39">
        <v>10000</v>
      </c>
      <c r="D39" s="39"/>
      <c r="E39" s="39"/>
      <c r="F39" s="88">
        <v>5000</v>
      </c>
    </row>
    <row r="40" spans="1:6" ht="30" customHeight="1" x14ac:dyDescent="0.25">
      <c r="A40" s="11"/>
      <c r="B40" s="10" t="s">
        <v>49</v>
      </c>
      <c r="C40" s="39">
        <v>0</v>
      </c>
      <c r="D40" s="39"/>
      <c r="E40" s="39">
        <v>0</v>
      </c>
      <c r="F40" s="88"/>
    </row>
    <row r="41" spans="1:6" ht="30" customHeight="1" x14ac:dyDescent="0.25">
      <c r="A41" s="11"/>
      <c r="B41" s="10" t="s">
        <v>143</v>
      </c>
      <c r="C41" s="39">
        <v>0</v>
      </c>
      <c r="D41" s="39"/>
      <c r="E41" s="39">
        <v>0</v>
      </c>
      <c r="F41" s="88"/>
    </row>
    <row r="42" spans="1:6" ht="30" customHeight="1" x14ac:dyDescent="0.25">
      <c r="A42" s="11"/>
      <c r="B42" s="10" t="s">
        <v>149</v>
      </c>
      <c r="C42" s="39">
        <v>0</v>
      </c>
      <c r="D42" s="39"/>
      <c r="E42" s="39">
        <v>0</v>
      </c>
      <c r="F42" s="88"/>
    </row>
    <row r="43" spans="1:6" ht="30" customHeight="1" x14ac:dyDescent="0.25">
      <c r="A43" s="11"/>
      <c r="B43" s="10" t="s">
        <v>50</v>
      </c>
      <c r="C43" s="39">
        <v>0</v>
      </c>
      <c r="D43" s="39"/>
      <c r="E43" s="39">
        <v>0</v>
      </c>
      <c r="F43" s="88"/>
    </row>
    <row r="44" spans="1:6" ht="30" customHeight="1" x14ac:dyDescent="0.25">
      <c r="A44" s="11"/>
      <c r="B44" s="10" t="s">
        <v>51</v>
      </c>
      <c r="C44" s="39">
        <v>0</v>
      </c>
      <c r="D44" s="39">
        <v>3482.07</v>
      </c>
      <c r="E44" s="39">
        <v>4000</v>
      </c>
      <c r="F44" s="88"/>
    </row>
    <row r="45" spans="1:6" ht="30" customHeight="1" x14ac:dyDescent="0.25">
      <c r="A45" s="11"/>
      <c r="B45" s="10" t="s">
        <v>144</v>
      </c>
      <c r="C45" s="39">
        <v>0</v>
      </c>
      <c r="D45" s="39"/>
      <c r="E45" s="39">
        <v>0</v>
      </c>
      <c r="F45" s="88"/>
    </row>
    <row r="46" spans="1:6" ht="30" customHeight="1" x14ac:dyDescent="0.25">
      <c r="A46" s="11"/>
      <c r="B46" s="10"/>
      <c r="C46" s="39">
        <v>0</v>
      </c>
      <c r="D46" s="39"/>
      <c r="E46" s="39">
        <v>0</v>
      </c>
      <c r="F46" s="88"/>
    </row>
    <row r="47" spans="1:6" ht="30" customHeight="1" x14ac:dyDescent="0.25">
      <c r="A47" s="11"/>
      <c r="B47" s="10" t="s">
        <v>54</v>
      </c>
      <c r="C47" s="39">
        <v>0</v>
      </c>
      <c r="D47" s="39"/>
      <c r="E47" s="39">
        <v>0</v>
      </c>
      <c r="F47" s="88"/>
    </row>
    <row r="48" spans="1:6" s="80" customFormat="1" ht="30" customHeight="1" x14ac:dyDescent="0.25">
      <c r="A48" s="53" t="s">
        <v>7</v>
      </c>
      <c r="B48" s="54" t="s">
        <v>55</v>
      </c>
      <c r="C48" s="55">
        <f>C49+C50+C51+C52+C53+C54+C55+C56+C57+C58+C59+C60+C61+C62+C63+C64+C65+C66+C67+C68+C69+C70+C71+C72+C73+C75+C76+C77+C78+C79+C80+C81+C82+C83+C84+C85+C86+C87+C88+C89+C90+C91+C92+C93+C94+C95+C96+C97+C98+C74</f>
        <v>62400</v>
      </c>
      <c r="D48" s="55">
        <f>D49+D50+D51+D52+D53+D54+D55+D56+D57+D58+D59+D60+D61+D62+D63+D64+D65+D66+D67+D68+D69+D70+D71+D72+D73+D75+D76+D77+D78+D79+D80+D81+D82+D83+D84+D85+D86+D87+D88+D89+D90+D91+D92+D93+D94+D95+D96+D97+D98+D74</f>
        <v>75321.489999999991</v>
      </c>
      <c r="E48" s="55">
        <f t="shared" ref="E48:F48" si="2">E49+E50+E51+E52+E53+E54+E55+E56+E57+E58+E59+E60+E61+E62+E63+E64+E65+E66+E67+E68+E69+E70+E71+E72+E73+E75+E76+E77+E78+E79+E80+E81+E82+E83+E84+E85+E86+E87+E88+E89+E90+E91+E92+E93+E94+E95+E96+E97+E98+E74</f>
        <v>91200</v>
      </c>
      <c r="F48" s="102">
        <f t="shared" si="2"/>
        <v>62960</v>
      </c>
    </row>
    <row r="49" spans="1:6" ht="30" customHeight="1" x14ac:dyDescent="0.25">
      <c r="A49" s="11"/>
      <c r="B49" s="10" t="s">
        <v>56</v>
      </c>
      <c r="C49" s="39">
        <v>0</v>
      </c>
      <c r="D49" s="39"/>
      <c r="E49" s="39">
        <v>0</v>
      </c>
      <c r="F49" s="88"/>
    </row>
    <row r="50" spans="1:6" ht="30" customHeight="1" x14ac:dyDescent="0.25">
      <c r="A50" s="11"/>
      <c r="B50" s="10" t="s">
        <v>57</v>
      </c>
      <c r="C50" s="39">
        <v>0</v>
      </c>
      <c r="D50" s="39"/>
      <c r="E50" s="39">
        <v>0</v>
      </c>
      <c r="F50" s="88"/>
    </row>
    <row r="51" spans="1:6" ht="30" customHeight="1" x14ac:dyDescent="0.25">
      <c r="A51" s="11"/>
      <c r="B51" s="10" t="s">
        <v>58</v>
      </c>
      <c r="C51" s="39">
        <v>0</v>
      </c>
      <c r="D51" s="39"/>
      <c r="E51" s="39">
        <v>0</v>
      </c>
      <c r="F51" s="88"/>
    </row>
    <row r="52" spans="1:6" ht="30" customHeight="1" x14ac:dyDescent="0.25">
      <c r="A52" s="11"/>
      <c r="B52" s="10" t="s">
        <v>59</v>
      </c>
      <c r="C52" s="39"/>
      <c r="D52" s="39"/>
      <c r="E52" s="39">
        <v>0</v>
      </c>
      <c r="F52" s="88">
        <v>500</v>
      </c>
    </row>
    <row r="53" spans="1:6" ht="30" customHeight="1" x14ac:dyDescent="0.25">
      <c r="A53" s="11"/>
      <c r="B53" s="10" t="s">
        <v>60</v>
      </c>
      <c r="C53" s="39"/>
      <c r="D53" s="39"/>
      <c r="E53" s="39">
        <v>0</v>
      </c>
      <c r="F53" s="88"/>
    </row>
    <row r="54" spans="1:6" ht="30" customHeight="1" x14ac:dyDescent="0.25">
      <c r="A54" s="11"/>
      <c r="B54" s="10" t="s">
        <v>61</v>
      </c>
      <c r="C54" s="39"/>
      <c r="D54" s="39"/>
      <c r="E54" s="39">
        <v>0</v>
      </c>
      <c r="F54" s="88"/>
    </row>
    <row r="55" spans="1:6" ht="30" customHeight="1" x14ac:dyDescent="0.25">
      <c r="A55" s="11"/>
      <c r="B55" s="22" t="s">
        <v>62</v>
      </c>
      <c r="C55" s="39"/>
      <c r="D55" s="39"/>
      <c r="E55" s="39">
        <v>0</v>
      </c>
      <c r="F55" s="88">
        <v>120</v>
      </c>
    </row>
    <row r="56" spans="1:6" ht="30" customHeight="1" x14ac:dyDescent="0.25">
      <c r="A56" s="11"/>
      <c r="B56" s="22" t="s">
        <v>63</v>
      </c>
      <c r="C56" s="39">
        <v>0</v>
      </c>
      <c r="D56" s="39"/>
      <c r="E56" s="39">
        <v>0</v>
      </c>
      <c r="F56" s="88"/>
    </row>
    <row r="57" spans="1:6" ht="30" customHeight="1" x14ac:dyDescent="0.25">
      <c r="A57" s="11"/>
      <c r="B57" s="10" t="s">
        <v>64</v>
      </c>
      <c r="C57" s="39">
        <v>0</v>
      </c>
      <c r="D57" s="39"/>
      <c r="E57" s="39">
        <v>0</v>
      </c>
      <c r="F57" s="88"/>
    </row>
    <row r="58" spans="1:6" ht="30" customHeight="1" x14ac:dyDescent="0.25">
      <c r="A58" s="11"/>
      <c r="B58" s="10" t="s">
        <v>145</v>
      </c>
      <c r="C58" s="39">
        <v>0</v>
      </c>
      <c r="D58" s="39"/>
      <c r="E58" s="39">
        <v>0</v>
      </c>
      <c r="F58" s="88"/>
    </row>
    <row r="59" spans="1:6" ht="30" customHeight="1" x14ac:dyDescent="0.25">
      <c r="A59" s="11"/>
      <c r="B59" s="10"/>
      <c r="C59" s="39">
        <v>0</v>
      </c>
      <c r="D59" s="39"/>
      <c r="E59" s="39">
        <v>0</v>
      </c>
      <c r="F59" s="88"/>
    </row>
    <row r="60" spans="1:6" ht="30" customHeight="1" x14ac:dyDescent="0.25">
      <c r="A60" s="11"/>
      <c r="B60" s="10" t="s">
        <v>67</v>
      </c>
      <c r="C60" s="39">
        <v>1300</v>
      </c>
      <c r="D60" s="39"/>
      <c r="E60" s="39"/>
      <c r="F60" s="88">
        <v>1300</v>
      </c>
    </row>
    <row r="61" spans="1:6" ht="30" customHeight="1" x14ac:dyDescent="0.25">
      <c r="A61" s="11"/>
      <c r="B61" s="10" t="s">
        <v>68</v>
      </c>
      <c r="C61" s="39">
        <v>0</v>
      </c>
      <c r="D61" s="39"/>
      <c r="E61" s="39">
        <v>0</v>
      </c>
      <c r="F61" s="88"/>
    </row>
    <row r="62" spans="1:6" ht="30" customHeight="1" x14ac:dyDescent="0.25">
      <c r="A62" s="11"/>
      <c r="B62" s="10" t="s">
        <v>69</v>
      </c>
      <c r="C62" s="39">
        <v>0</v>
      </c>
      <c r="D62" s="39">
        <v>180</v>
      </c>
      <c r="E62" s="39">
        <v>200</v>
      </c>
      <c r="F62" s="88"/>
    </row>
    <row r="63" spans="1:6" ht="30" customHeight="1" x14ac:dyDescent="0.25">
      <c r="A63" s="11"/>
      <c r="B63" s="10" t="s">
        <v>146</v>
      </c>
      <c r="C63" s="39">
        <v>0</v>
      </c>
      <c r="D63" s="39"/>
      <c r="E63" s="39">
        <v>0</v>
      </c>
      <c r="F63" s="88"/>
    </row>
    <row r="64" spans="1:6" ht="30" customHeight="1" x14ac:dyDescent="0.25">
      <c r="A64" s="11"/>
      <c r="B64" s="10"/>
      <c r="C64" s="39">
        <v>0</v>
      </c>
      <c r="D64" s="39"/>
      <c r="E64" s="39">
        <v>0</v>
      </c>
      <c r="F64" s="88"/>
    </row>
    <row r="65" spans="1:6" ht="30" customHeight="1" x14ac:dyDescent="0.25">
      <c r="A65" s="11"/>
      <c r="B65" s="10" t="s">
        <v>72</v>
      </c>
      <c r="C65" s="39">
        <v>0</v>
      </c>
      <c r="D65" s="39"/>
      <c r="E65" s="39">
        <v>0</v>
      </c>
      <c r="F65" s="88"/>
    </row>
    <row r="66" spans="1:6" ht="30" customHeight="1" x14ac:dyDescent="0.25">
      <c r="A66" s="11"/>
      <c r="B66" s="10" t="s">
        <v>73</v>
      </c>
      <c r="C66" s="39">
        <v>0</v>
      </c>
      <c r="D66" s="39"/>
      <c r="E66" s="39">
        <v>0</v>
      </c>
      <c r="F66" s="88"/>
    </row>
    <row r="67" spans="1:6" ht="30" customHeight="1" x14ac:dyDescent="0.25">
      <c r="A67" s="11"/>
      <c r="B67" s="10" t="s">
        <v>74</v>
      </c>
      <c r="C67" s="39">
        <v>0</v>
      </c>
      <c r="D67" s="39"/>
      <c r="E67" s="39">
        <v>0</v>
      </c>
      <c r="F67" s="88"/>
    </row>
    <row r="68" spans="1:6" ht="30" customHeight="1" x14ac:dyDescent="0.25">
      <c r="A68" s="11"/>
      <c r="B68" s="10" t="s">
        <v>147</v>
      </c>
      <c r="C68" s="39">
        <v>0</v>
      </c>
      <c r="D68" s="39"/>
      <c r="E68" s="39">
        <v>0</v>
      </c>
      <c r="F68" s="88"/>
    </row>
    <row r="69" spans="1:6" ht="30" customHeight="1" x14ac:dyDescent="0.25">
      <c r="A69" s="11"/>
      <c r="B69" s="10" t="s">
        <v>148</v>
      </c>
      <c r="C69" s="39">
        <v>0</v>
      </c>
      <c r="D69" s="39"/>
      <c r="E69" s="39">
        <v>0</v>
      </c>
      <c r="F69" s="88"/>
    </row>
    <row r="70" spans="1:6" ht="30" customHeight="1" x14ac:dyDescent="0.25">
      <c r="A70" s="11"/>
      <c r="B70" s="10" t="s">
        <v>77</v>
      </c>
      <c r="C70" s="39">
        <v>0</v>
      </c>
      <c r="D70" s="39"/>
      <c r="E70" s="39">
        <v>0</v>
      </c>
      <c r="F70" s="88"/>
    </row>
    <row r="71" spans="1:6" ht="30" customHeight="1" x14ac:dyDescent="0.25">
      <c r="A71" s="11"/>
      <c r="B71" s="10" t="s">
        <v>78</v>
      </c>
      <c r="C71" s="39">
        <v>0</v>
      </c>
      <c r="D71" s="39"/>
      <c r="E71" s="39">
        <v>0</v>
      </c>
      <c r="F71" s="88"/>
    </row>
    <row r="72" spans="1:6" ht="30" customHeight="1" x14ac:dyDescent="0.25">
      <c r="A72" s="11"/>
      <c r="B72" s="10" t="s">
        <v>79</v>
      </c>
      <c r="C72" s="39">
        <v>0</v>
      </c>
      <c r="D72" s="39"/>
      <c r="E72" s="39">
        <v>0</v>
      </c>
      <c r="F72" s="88"/>
    </row>
    <row r="73" spans="1:6" ht="30" customHeight="1" x14ac:dyDescent="0.25">
      <c r="A73" s="11"/>
      <c r="B73" s="10" t="s">
        <v>80</v>
      </c>
      <c r="C73" s="39">
        <v>0</v>
      </c>
      <c r="D73" s="39"/>
      <c r="E73" s="39">
        <v>0</v>
      </c>
      <c r="F73" s="88"/>
    </row>
    <row r="74" spans="1:6" ht="30" customHeight="1" x14ac:dyDescent="0.25">
      <c r="A74" s="11"/>
      <c r="B74" s="10" t="s">
        <v>81</v>
      </c>
      <c r="C74" s="39">
        <v>0</v>
      </c>
      <c r="D74" s="39"/>
      <c r="E74" s="39">
        <v>0</v>
      </c>
      <c r="F74" s="88"/>
    </row>
    <row r="75" spans="1:6" ht="30" customHeight="1" x14ac:dyDescent="0.25">
      <c r="A75" s="11"/>
      <c r="B75" s="10" t="s">
        <v>82</v>
      </c>
      <c r="C75" s="39">
        <v>7300</v>
      </c>
      <c r="D75" s="39">
        <v>6030</v>
      </c>
      <c r="E75" s="39">
        <v>7300</v>
      </c>
      <c r="F75" s="88">
        <v>7240</v>
      </c>
    </row>
    <row r="76" spans="1:6" ht="30" customHeight="1" x14ac:dyDescent="0.25">
      <c r="A76" s="11"/>
      <c r="B76" s="10" t="s">
        <v>83</v>
      </c>
      <c r="C76" s="39">
        <v>0</v>
      </c>
      <c r="D76" s="39"/>
      <c r="E76" s="39">
        <v>0</v>
      </c>
      <c r="F76" s="88"/>
    </row>
    <row r="77" spans="1:6" ht="30" customHeight="1" x14ac:dyDescent="0.25">
      <c r="A77" s="11"/>
      <c r="B77" s="10" t="s">
        <v>84</v>
      </c>
      <c r="C77" s="39">
        <v>0</v>
      </c>
      <c r="D77" s="39"/>
      <c r="E77" s="39">
        <v>0</v>
      </c>
      <c r="F77" s="88"/>
    </row>
    <row r="78" spans="1:6" ht="30" customHeight="1" x14ac:dyDescent="0.25">
      <c r="A78" s="11"/>
      <c r="B78" s="10" t="s">
        <v>85</v>
      </c>
      <c r="C78" s="39"/>
      <c r="D78" s="39">
        <v>3225</v>
      </c>
      <c r="E78" s="39">
        <v>3500</v>
      </c>
      <c r="F78" s="88">
        <v>0</v>
      </c>
    </row>
    <row r="79" spans="1:6" ht="36.75" customHeight="1" x14ac:dyDescent="0.25">
      <c r="A79" s="11"/>
      <c r="B79" s="10" t="s">
        <v>86</v>
      </c>
      <c r="C79" s="39">
        <v>0</v>
      </c>
      <c r="D79" s="39"/>
      <c r="E79" s="39">
        <v>0</v>
      </c>
      <c r="F79" s="88"/>
    </row>
    <row r="80" spans="1:6" ht="30" customHeight="1" x14ac:dyDescent="0.25">
      <c r="A80" s="11"/>
      <c r="B80" s="10" t="s">
        <v>87</v>
      </c>
      <c r="C80" s="39">
        <v>0</v>
      </c>
      <c r="D80" s="39"/>
      <c r="E80" s="39">
        <v>0</v>
      </c>
      <c r="F80" s="88"/>
    </row>
    <row r="81" spans="1:6" ht="30" customHeight="1" x14ac:dyDescent="0.25">
      <c r="A81" s="11"/>
      <c r="B81" s="10" t="s">
        <v>88</v>
      </c>
      <c r="C81" s="39">
        <v>0</v>
      </c>
      <c r="D81" s="39"/>
      <c r="E81" s="39">
        <v>0</v>
      </c>
      <c r="F81" s="88"/>
    </row>
    <row r="82" spans="1:6" ht="30" customHeight="1" x14ac:dyDescent="0.25">
      <c r="A82" s="11"/>
      <c r="B82" s="10" t="s">
        <v>89</v>
      </c>
      <c r="C82" s="39">
        <v>0</v>
      </c>
      <c r="D82" s="39"/>
      <c r="E82" s="39">
        <v>0</v>
      </c>
      <c r="F82" s="88"/>
    </row>
    <row r="83" spans="1:6" ht="30" customHeight="1" x14ac:dyDescent="0.25">
      <c r="A83" s="11"/>
      <c r="B83" s="10" t="s">
        <v>90</v>
      </c>
      <c r="C83" s="39">
        <v>0</v>
      </c>
      <c r="D83" s="39"/>
      <c r="E83" s="39">
        <v>0</v>
      </c>
      <c r="F83" s="88"/>
    </row>
    <row r="84" spans="1:6" ht="30" customHeight="1" x14ac:dyDescent="0.25">
      <c r="A84" s="11"/>
      <c r="B84" s="10" t="s">
        <v>91</v>
      </c>
      <c r="C84" s="39">
        <v>0</v>
      </c>
      <c r="D84" s="39"/>
      <c r="E84" s="39">
        <v>0</v>
      </c>
      <c r="F84" s="88"/>
    </row>
    <row r="85" spans="1:6" ht="30" customHeight="1" x14ac:dyDescent="0.25">
      <c r="A85" s="11"/>
      <c r="B85" s="10" t="s">
        <v>92</v>
      </c>
      <c r="C85" s="39">
        <v>50000</v>
      </c>
      <c r="D85" s="39">
        <v>61092.95</v>
      </c>
      <c r="E85" s="39">
        <v>75000</v>
      </c>
      <c r="F85" s="88">
        <v>50000</v>
      </c>
    </row>
    <row r="86" spans="1:6" ht="30" customHeight="1" x14ac:dyDescent="0.25">
      <c r="A86" s="11"/>
      <c r="B86" s="10" t="s">
        <v>93</v>
      </c>
      <c r="C86" s="39">
        <v>0</v>
      </c>
      <c r="D86" s="39"/>
      <c r="E86" s="39"/>
      <c r="F86" s="88"/>
    </row>
    <row r="87" spans="1:6" ht="30" customHeight="1" x14ac:dyDescent="0.25">
      <c r="A87" s="11"/>
      <c r="B87" s="10" t="s">
        <v>140</v>
      </c>
      <c r="C87" s="39">
        <v>0</v>
      </c>
      <c r="D87" s="39"/>
      <c r="E87" s="39"/>
      <c r="F87" s="88"/>
    </row>
    <row r="88" spans="1:6" ht="30" customHeight="1" x14ac:dyDescent="0.25">
      <c r="A88" s="11"/>
      <c r="B88" s="10" t="s">
        <v>94</v>
      </c>
      <c r="C88" s="39">
        <v>0</v>
      </c>
      <c r="D88" s="39"/>
      <c r="E88" s="39"/>
      <c r="F88" s="88"/>
    </row>
    <row r="89" spans="1:6" ht="30" customHeight="1" x14ac:dyDescent="0.25">
      <c r="A89" s="11"/>
      <c r="B89" s="10" t="s">
        <v>95</v>
      </c>
      <c r="C89" s="39">
        <v>3800</v>
      </c>
      <c r="D89" s="39">
        <v>4793.54</v>
      </c>
      <c r="E89" s="39">
        <v>5200</v>
      </c>
      <c r="F89" s="88">
        <v>3800</v>
      </c>
    </row>
    <row r="90" spans="1:6" ht="30" customHeight="1" x14ac:dyDescent="0.25">
      <c r="A90" s="11"/>
      <c r="B90" s="10" t="s">
        <v>96</v>
      </c>
      <c r="C90" s="39">
        <v>0</v>
      </c>
      <c r="D90" s="39"/>
      <c r="E90" s="39">
        <v>0</v>
      </c>
      <c r="F90" s="88"/>
    </row>
    <row r="91" spans="1:6" ht="30" customHeight="1" x14ac:dyDescent="0.25">
      <c r="A91" s="11"/>
      <c r="B91" s="10" t="s">
        <v>97</v>
      </c>
      <c r="C91" s="39">
        <v>0</v>
      </c>
      <c r="D91" s="39"/>
      <c r="E91" s="39">
        <v>0</v>
      </c>
      <c r="F91" s="88"/>
    </row>
    <row r="92" spans="1:6" ht="30" customHeight="1" x14ac:dyDescent="0.25">
      <c r="A92" s="11"/>
      <c r="B92" s="10" t="s">
        <v>98</v>
      </c>
      <c r="C92" s="39">
        <v>0</v>
      </c>
      <c r="D92" s="39"/>
      <c r="E92" s="39">
        <v>0</v>
      </c>
      <c r="F92" s="88"/>
    </row>
    <row r="93" spans="1:6" ht="30" customHeight="1" x14ac:dyDescent="0.25">
      <c r="A93" s="11"/>
      <c r="B93" s="10"/>
      <c r="C93" s="39">
        <v>0</v>
      </c>
      <c r="D93" s="39"/>
      <c r="E93" s="39">
        <v>0</v>
      </c>
      <c r="F93" s="88"/>
    </row>
    <row r="94" spans="1:6" ht="30" customHeight="1" x14ac:dyDescent="0.25">
      <c r="A94" s="11"/>
      <c r="B94" s="23"/>
      <c r="C94" s="39">
        <v>0</v>
      </c>
      <c r="D94" s="39"/>
      <c r="E94" s="39">
        <v>0</v>
      </c>
      <c r="F94" s="88"/>
    </row>
    <row r="95" spans="1:6" ht="30" customHeight="1" x14ac:dyDescent="0.25">
      <c r="A95" s="11"/>
      <c r="B95" s="10" t="s">
        <v>100</v>
      </c>
      <c r="C95" s="39">
        <v>0</v>
      </c>
      <c r="D95" s="39"/>
      <c r="E95" s="39">
        <v>0</v>
      </c>
      <c r="F95" s="88"/>
    </row>
    <row r="96" spans="1:6" ht="30" customHeight="1" x14ac:dyDescent="0.25">
      <c r="A96" s="11"/>
      <c r="B96" s="10" t="s">
        <v>101</v>
      </c>
      <c r="C96" s="39">
        <v>0</v>
      </c>
      <c r="D96" s="39"/>
      <c r="E96" s="39">
        <v>0</v>
      </c>
      <c r="F96" s="88"/>
    </row>
    <row r="97" spans="1:6" ht="30" customHeight="1" x14ac:dyDescent="0.25">
      <c r="A97" s="11"/>
      <c r="B97" s="10" t="s">
        <v>102</v>
      </c>
      <c r="C97" s="39">
        <v>0</v>
      </c>
      <c r="D97" s="39"/>
      <c r="E97" s="39">
        <v>0</v>
      </c>
      <c r="F97" s="88"/>
    </row>
    <row r="98" spans="1:6" ht="30" customHeight="1" x14ac:dyDescent="0.25">
      <c r="A98" s="11"/>
      <c r="B98" s="10" t="s">
        <v>142</v>
      </c>
      <c r="C98" s="39">
        <v>0</v>
      </c>
      <c r="D98" s="39"/>
      <c r="E98" s="39">
        <v>0</v>
      </c>
      <c r="F98" s="88"/>
    </row>
    <row r="99" spans="1:6" s="80" customFormat="1" ht="30" customHeight="1" x14ac:dyDescent="0.25">
      <c r="A99" s="53" t="s">
        <v>9</v>
      </c>
      <c r="B99" s="54" t="s">
        <v>103</v>
      </c>
      <c r="C99" s="55">
        <f>C100</f>
        <v>0</v>
      </c>
      <c r="D99" s="55">
        <f>D100</f>
        <v>0</v>
      </c>
      <c r="E99" s="55">
        <f t="shared" ref="E99:F99" si="3">E100</f>
        <v>0</v>
      </c>
      <c r="F99" s="102">
        <f t="shared" si="3"/>
        <v>0</v>
      </c>
    </row>
    <row r="100" spans="1:6" ht="30" customHeight="1" x14ac:dyDescent="0.25">
      <c r="A100" s="11" t="s">
        <v>1</v>
      </c>
      <c r="B100" s="10" t="s">
        <v>104</v>
      </c>
      <c r="C100" s="39">
        <v>0</v>
      </c>
      <c r="D100" s="39">
        <v>0</v>
      </c>
      <c r="E100" s="39"/>
      <c r="F100" s="88"/>
    </row>
    <row r="101" spans="1:6" s="80" customFormat="1" ht="30" customHeight="1" x14ac:dyDescent="0.25">
      <c r="A101" s="53" t="s">
        <v>11</v>
      </c>
      <c r="B101" s="54" t="s">
        <v>105</v>
      </c>
      <c r="C101" s="55">
        <f>C102+C103+C104</f>
        <v>15580</v>
      </c>
      <c r="D101" s="55">
        <f>D102+D103+D104</f>
        <v>13861.8</v>
      </c>
      <c r="E101" s="55">
        <f t="shared" ref="E101:F101" si="4">E102+E103+E104</f>
        <v>16811</v>
      </c>
      <c r="F101" s="102">
        <f t="shared" si="4"/>
        <v>15570</v>
      </c>
    </row>
    <row r="102" spans="1:6" s="84" customFormat="1" ht="30" customHeight="1" x14ac:dyDescent="0.25">
      <c r="A102" s="11"/>
      <c r="B102" s="10" t="s">
        <v>106</v>
      </c>
      <c r="C102" s="39">
        <v>9080</v>
      </c>
      <c r="D102" s="39">
        <v>7566.7</v>
      </c>
      <c r="E102" s="39">
        <v>9080</v>
      </c>
      <c r="F102" s="88">
        <v>9080</v>
      </c>
    </row>
    <row r="103" spans="1:6" ht="30" customHeight="1" x14ac:dyDescent="0.25">
      <c r="A103" s="11"/>
      <c r="B103" s="10" t="s">
        <v>107</v>
      </c>
      <c r="C103" s="39">
        <v>0</v>
      </c>
      <c r="D103" s="39"/>
      <c r="E103" s="39"/>
      <c r="F103" s="88"/>
    </row>
    <row r="104" spans="1:6" ht="30" customHeight="1" x14ac:dyDescent="0.25">
      <c r="A104" s="11"/>
      <c r="B104" s="10" t="s">
        <v>108</v>
      </c>
      <c r="C104" s="39">
        <v>6500</v>
      </c>
      <c r="D104" s="39">
        <v>6295.1</v>
      </c>
      <c r="E104" s="39">
        <v>7731</v>
      </c>
      <c r="F104" s="88">
        <v>6490</v>
      </c>
    </row>
    <row r="105" spans="1:6" s="80" customFormat="1" ht="30" customHeight="1" x14ac:dyDescent="0.25">
      <c r="A105" s="53" t="s">
        <v>15</v>
      </c>
      <c r="B105" s="54" t="s">
        <v>109</v>
      </c>
      <c r="C105" s="55">
        <f>C106</f>
        <v>0</v>
      </c>
      <c r="D105" s="55">
        <f>D106</f>
        <v>0</v>
      </c>
      <c r="E105" s="55">
        <f t="shared" ref="E105:F105" si="5">E106</f>
        <v>0</v>
      </c>
      <c r="F105" s="102">
        <f t="shared" si="5"/>
        <v>0</v>
      </c>
    </row>
    <row r="106" spans="1:6" ht="30" customHeight="1" x14ac:dyDescent="0.25">
      <c r="A106" s="42"/>
      <c r="B106" s="19" t="s">
        <v>110</v>
      </c>
      <c r="C106" s="39">
        <v>0</v>
      </c>
      <c r="D106" s="39">
        <v>0</v>
      </c>
      <c r="E106" s="39"/>
      <c r="F106" s="88"/>
    </row>
    <row r="107" spans="1:6" s="56" customFormat="1" ht="30" customHeight="1" x14ac:dyDescent="0.25">
      <c r="A107" s="53" t="s">
        <v>19</v>
      </c>
      <c r="B107" s="54" t="s">
        <v>158</v>
      </c>
      <c r="C107" s="55">
        <f>C108</f>
        <v>0</v>
      </c>
      <c r="D107" s="55">
        <f>D108</f>
        <v>0</v>
      </c>
      <c r="E107" s="55">
        <f t="shared" ref="E107" si="6">E108</f>
        <v>0</v>
      </c>
      <c r="F107" s="102">
        <f>F108</f>
        <v>0</v>
      </c>
    </row>
    <row r="108" spans="1:6" s="8" customFormat="1" ht="30" customHeight="1" x14ac:dyDescent="0.25">
      <c r="A108" s="42"/>
      <c r="B108" s="19" t="s">
        <v>158</v>
      </c>
      <c r="C108" s="39"/>
      <c r="D108" s="39"/>
      <c r="E108" s="39"/>
      <c r="F108" s="88"/>
    </row>
    <row r="109" spans="1:6" s="80" customFormat="1" ht="30" customHeight="1" x14ac:dyDescent="0.25">
      <c r="A109" s="53" t="s">
        <v>21</v>
      </c>
      <c r="B109" s="54" t="s">
        <v>111</v>
      </c>
      <c r="C109" s="55">
        <f>C110+C111+C112+C113+C114+C115+C116+C117+C118+C119+C120+C121+C122+C123+C124+C125</f>
        <v>90</v>
      </c>
      <c r="D109" s="55">
        <f>D110+D111+D112+D113+D114+D115+D116+D117+D118+D119+D120+D121+D122+D123+D124+D125</f>
        <v>1179</v>
      </c>
      <c r="E109" s="55">
        <f t="shared" ref="E109" si="7">E110+E111+E112+E113+E114+E115+E116+E117+E118+E119+E120+E121+E122+E123+E124+E125</f>
        <v>1400</v>
      </c>
      <c r="F109" s="102">
        <f t="shared" ref="F109" si="8">F110+F111+F112+F113+F114+F115+F116+F117+F118+F119+F120+F121+F122+F123+F124+F125</f>
        <v>85</v>
      </c>
    </row>
    <row r="110" spans="1:6" ht="30" customHeight="1" x14ac:dyDescent="0.25">
      <c r="A110" s="11"/>
      <c r="B110" s="10" t="s">
        <v>112</v>
      </c>
      <c r="C110" s="39">
        <v>0</v>
      </c>
      <c r="D110" s="39"/>
      <c r="E110" s="39">
        <v>0</v>
      </c>
      <c r="F110" s="88"/>
    </row>
    <row r="111" spans="1:6" ht="30" customHeight="1" x14ac:dyDescent="0.25">
      <c r="A111" s="11"/>
      <c r="B111" s="10" t="s">
        <v>113</v>
      </c>
      <c r="C111" s="39">
        <v>0</v>
      </c>
      <c r="D111" s="39"/>
      <c r="E111" s="39">
        <v>0</v>
      </c>
      <c r="F111" s="88"/>
    </row>
    <row r="112" spans="1:6" ht="30" customHeight="1" x14ac:dyDescent="0.25">
      <c r="A112" s="11"/>
      <c r="B112" s="10" t="s">
        <v>114</v>
      </c>
      <c r="C112" s="39">
        <v>0</v>
      </c>
      <c r="D112" s="39"/>
      <c r="E112" s="39">
        <v>0</v>
      </c>
      <c r="F112" s="88"/>
    </row>
    <row r="113" spans="1:6" ht="30" customHeight="1" x14ac:dyDescent="0.25">
      <c r="A113" s="11" t="s">
        <v>1</v>
      </c>
      <c r="B113" s="10" t="s">
        <v>115</v>
      </c>
      <c r="C113" s="39">
        <v>0</v>
      </c>
      <c r="D113" s="39"/>
      <c r="E113" s="39">
        <v>0</v>
      </c>
      <c r="F113" s="88"/>
    </row>
    <row r="114" spans="1:6" ht="30" customHeight="1" x14ac:dyDescent="0.25">
      <c r="A114" s="11"/>
      <c r="B114" s="10" t="s">
        <v>116</v>
      </c>
      <c r="C114" s="39">
        <v>0</v>
      </c>
      <c r="D114" s="39"/>
      <c r="E114" s="39">
        <v>0</v>
      </c>
      <c r="F114" s="88"/>
    </row>
    <row r="115" spans="1:6" ht="30" customHeight="1" x14ac:dyDescent="0.25">
      <c r="A115" s="11"/>
      <c r="B115" s="10" t="s">
        <v>117</v>
      </c>
      <c r="C115" s="39">
        <v>0</v>
      </c>
      <c r="D115" s="39"/>
      <c r="E115" s="39">
        <v>0</v>
      </c>
      <c r="F115" s="88"/>
    </row>
    <row r="116" spans="1:6" ht="30" customHeight="1" x14ac:dyDescent="0.25">
      <c r="A116" s="11"/>
      <c r="B116" s="10" t="s">
        <v>118</v>
      </c>
      <c r="C116" s="39">
        <v>70</v>
      </c>
      <c r="D116" s="39">
        <v>1000</v>
      </c>
      <c r="E116" s="39">
        <v>1200</v>
      </c>
      <c r="F116" s="88">
        <v>70</v>
      </c>
    </row>
    <row r="117" spans="1:6" ht="30" customHeight="1" x14ac:dyDescent="0.25">
      <c r="A117" s="11"/>
      <c r="B117" s="10" t="s">
        <v>119</v>
      </c>
      <c r="C117" s="39">
        <v>0</v>
      </c>
      <c r="D117" s="39"/>
      <c r="E117" s="39">
        <v>0</v>
      </c>
      <c r="F117" s="88"/>
    </row>
    <row r="118" spans="1:6" ht="30" customHeight="1" x14ac:dyDescent="0.25">
      <c r="A118" s="11"/>
      <c r="B118" s="10" t="s">
        <v>120</v>
      </c>
      <c r="C118" s="39">
        <v>0</v>
      </c>
      <c r="D118" s="39"/>
      <c r="E118" s="39">
        <v>0</v>
      </c>
      <c r="F118" s="88"/>
    </row>
    <row r="119" spans="1:6" ht="30" customHeight="1" x14ac:dyDescent="0.25">
      <c r="A119" s="11"/>
      <c r="B119" s="10" t="s">
        <v>121</v>
      </c>
      <c r="C119" s="39">
        <v>0</v>
      </c>
      <c r="D119" s="39"/>
      <c r="E119" s="39">
        <v>0</v>
      </c>
      <c r="F119" s="88"/>
    </row>
    <row r="120" spans="1:6" ht="30" customHeight="1" x14ac:dyDescent="0.25">
      <c r="A120" s="11"/>
      <c r="B120" s="10" t="s">
        <v>122</v>
      </c>
      <c r="C120" s="39">
        <v>0</v>
      </c>
      <c r="D120" s="39"/>
      <c r="E120" s="39">
        <v>0</v>
      </c>
      <c r="F120" s="88"/>
    </row>
    <row r="121" spans="1:6" ht="30" customHeight="1" x14ac:dyDescent="0.25">
      <c r="A121" s="11"/>
      <c r="B121" s="10" t="s">
        <v>123</v>
      </c>
      <c r="C121" s="39">
        <v>0</v>
      </c>
      <c r="D121" s="39"/>
      <c r="E121" s="39">
        <v>0</v>
      </c>
      <c r="F121" s="88"/>
    </row>
    <row r="122" spans="1:6" ht="30" customHeight="1" x14ac:dyDescent="0.25">
      <c r="A122" s="11"/>
      <c r="B122" s="10" t="s">
        <v>124</v>
      </c>
      <c r="C122" s="39">
        <v>0</v>
      </c>
      <c r="D122" s="39"/>
      <c r="E122" s="39">
        <v>0</v>
      </c>
      <c r="F122" s="88"/>
    </row>
    <row r="123" spans="1:6" ht="30" customHeight="1" x14ac:dyDescent="0.25">
      <c r="A123" s="11"/>
      <c r="B123" s="10" t="s">
        <v>125</v>
      </c>
      <c r="C123" s="39">
        <v>20</v>
      </c>
      <c r="D123" s="39">
        <v>179</v>
      </c>
      <c r="E123" s="39">
        <v>200</v>
      </c>
      <c r="F123" s="88">
        <v>15</v>
      </c>
    </row>
    <row r="124" spans="1:6" ht="30" customHeight="1" x14ac:dyDescent="0.25">
      <c r="A124" s="11"/>
      <c r="B124" s="10" t="s">
        <v>126</v>
      </c>
      <c r="C124" s="39">
        <v>0</v>
      </c>
      <c r="D124" s="39"/>
      <c r="E124" s="39">
        <v>0</v>
      </c>
      <c r="F124" s="88"/>
    </row>
    <row r="125" spans="1:6" ht="30" customHeight="1" x14ac:dyDescent="0.25">
      <c r="A125" s="11"/>
      <c r="B125" s="10" t="s">
        <v>127</v>
      </c>
      <c r="C125" s="39">
        <v>0</v>
      </c>
      <c r="D125" s="39"/>
      <c r="E125" s="39">
        <v>0</v>
      </c>
      <c r="F125" s="88"/>
    </row>
    <row r="126" spans="1:6" s="80" customFormat="1" ht="30" customHeight="1" x14ac:dyDescent="0.25">
      <c r="A126" s="58" t="s">
        <v>23</v>
      </c>
      <c r="B126" s="59" t="s">
        <v>128</v>
      </c>
      <c r="C126" s="60">
        <f>C127+C128</f>
        <v>0</v>
      </c>
      <c r="D126" s="60">
        <f>D127+D128</f>
        <v>0</v>
      </c>
      <c r="E126" s="60">
        <f>E127+E128</f>
        <v>0</v>
      </c>
      <c r="F126" s="103">
        <f>F127+F128</f>
        <v>0</v>
      </c>
    </row>
    <row r="127" spans="1:6" ht="30" customHeight="1" x14ac:dyDescent="0.25">
      <c r="A127" s="11"/>
      <c r="B127" s="10" t="s">
        <v>129</v>
      </c>
      <c r="C127" s="39">
        <v>0</v>
      </c>
      <c r="D127" s="39">
        <v>0</v>
      </c>
      <c r="E127" s="39"/>
      <c r="F127" s="88"/>
    </row>
    <row r="128" spans="1:6" ht="30" customHeight="1" x14ac:dyDescent="0.25">
      <c r="A128" s="11"/>
      <c r="B128" s="10" t="s">
        <v>130</v>
      </c>
      <c r="C128" s="39">
        <v>0</v>
      </c>
      <c r="D128" s="39">
        <v>0</v>
      </c>
      <c r="E128" s="39"/>
      <c r="F128" s="88"/>
    </row>
    <row r="129" spans="1:6" s="80" customFormat="1" ht="30" customHeight="1" x14ac:dyDescent="0.25">
      <c r="A129" s="58" t="s">
        <v>25</v>
      </c>
      <c r="B129" s="59" t="s">
        <v>131</v>
      </c>
      <c r="C129" s="60">
        <f>C130+C131+C132+C133</f>
        <v>0</v>
      </c>
      <c r="D129" s="60">
        <f>D130+D131+D132+D133</f>
        <v>1850</v>
      </c>
      <c r="E129" s="60">
        <f t="shared" ref="E129" si="9">E130+E131+E132+E133</f>
        <v>2000</v>
      </c>
      <c r="F129" s="103">
        <f t="shared" ref="F129" si="10">F130+F131+F132+F133</f>
        <v>0</v>
      </c>
    </row>
    <row r="130" spans="1:6" s="77" customFormat="1" ht="30" customHeight="1" x14ac:dyDescent="0.25">
      <c r="A130" s="48"/>
      <c r="B130" s="21" t="s">
        <v>132</v>
      </c>
      <c r="C130" s="39"/>
      <c r="D130" s="39">
        <v>1850</v>
      </c>
      <c r="E130" s="39">
        <v>2000</v>
      </c>
      <c r="F130" s="88"/>
    </row>
    <row r="131" spans="1:6" ht="51" customHeight="1" x14ac:dyDescent="0.25">
      <c r="A131" s="11"/>
      <c r="B131" s="10" t="s">
        <v>133</v>
      </c>
      <c r="C131" s="39"/>
      <c r="D131" s="39"/>
      <c r="E131" s="39">
        <v>0</v>
      </c>
      <c r="F131" s="88"/>
    </row>
    <row r="132" spans="1:6" ht="30" customHeight="1" x14ac:dyDescent="0.25">
      <c r="A132" s="11"/>
      <c r="B132" s="10" t="s">
        <v>134</v>
      </c>
      <c r="C132" s="39">
        <v>0</v>
      </c>
      <c r="D132" s="39">
        <v>0</v>
      </c>
      <c r="E132" s="39">
        <v>0</v>
      </c>
      <c r="F132" s="88"/>
    </row>
    <row r="133" spans="1:6" ht="30" customHeight="1" x14ac:dyDescent="0.25">
      <c r="A133" s="11"/>
      <c r="B133" s="10" t="s">
        <v>135</v>
      </c>
      <c r="C133" s="39">
        <v>0</v>
      </c>
      <c r="D133" s="39">
        <v>0</v>
      </c>
      <c r="E133" s="39">
        <v>0</v>
      </c>
      <c r="F133" s="88"/>
    </row>
    <row r="134" spans="1:6" s="79" customFormat="1" ht="30" customHeight="1" x14ac:dyDescent="0.25">
      <c r="A134" s="15" t="s">
        <v>27</v>
      </c>
      <c r="B134" s="25" t="s">
        <v>137</v>
      </c>
      <c r="C134" s="29">
        <f t="shared" ref="C134" si="11">C9-C29</f>
        <v>334980</v>
      </c>
      <c r="D134" s="109">
        <f t="shared" ref="D134:E134" si="12">D9-D29</f>
        <v>308103.35000000003</v>
      </c>
      <c r="E134" s="29">
        <f t="shared" si="12"/>
        <v>330089</v>
      </c>
      <c r="F134" s="104">
        <f t="shared" ref="F134" si="13">F9-F29</f>
        <v>339810</v>
      </c>
    </row>
  </sheetData>
  <mergeCells count="13">
    <mergeCell ref="B4:E4"/>
    <mergeCell ref="A6:A8"/>
    <mergeCell ref="B6:B8"/>
    <mergeCell ref="D6:D8"/>
    <mergeCell ref="E6:E8"/>
    <mergeCell ref="C6:C8"/>
    <mergeCell ref="F6:F8"/>
    <mergeCell ref="F26:F28"/>
    <mergeCell ref="A26:A28"/>
    <mergeCell ref="B26:B28"/>
    <mergeCell ref="D26:D28"/>
    <mergeCell ref="E26:E28"/>
    <mergeCell ref="C26:C28"/>
  </mergeCells>
  <pageMargins left="0.70866141732283472" right="0.70866141732283472" top="0.74803149606299213" bottom="0.74803149606299213" header="0.31496062992125984" footer="0.31496062992125984"/>
  <pageSetup paperSize="9" scale="57" fitToHeight="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141"/>
  <sheetViews>
    <sheetView workbookViewId="0">
      <selection activeCell="L28" sqref="L28"/>
    </sheetView>
  </sheetViews>
  <sheetFormatPr defaultRowHeight="15" x14ac:dyDescent="0.25"/>
  <cols>
    <col min="1" max="1" width="7.140625" style="41" customWidth="1"/>
    <col min="2" max="2" width="31.140625" style="49" customWidth="1"/>
    <col min="3" max="4" width="17.5703125" style="30" customWidth="1"/>
    <col min="5" max="5" width="19.42578125" style="30" customWidth="1"/>
    <col min="6" max="6" width="52.140625" style="105" hidden="1" customWidth="1"/>
    <col min="7" max="16384" width="9.140625" style="49"/>
  </cols>
  <sheetData>
    <row r="1" spans="1:6" ht="18" customHeight="1" x14ac:dyDescent="0.25">
      <c r="A1" s="32"/>
      <c r="B1" s="33"/>
      <c r="C1" s="34"/>
      <c r="D1" s="34"/>
      <c r="E1" s="34"/>
      <c r="F1" s="95"/>
    </row>
    <row r="2" spans="1:6" s="80" customFormat="1" x14ac:dyDescent="0.25">
      <c r="A2" s="68"/>
      <c r="B2" s="17" t="s">
        <v>0</v>
      </c>
      <c r="C2" s="69"/>
      <c r="D2" s="69"/>
      <c r="E2" s="69"/>
      <c r="F2" s="96"/>
    </row>
    <row r="3" spans="1:6" s="51" customFormat="1" ht="15.75" x14ac:dyDescent="0.25">
      <c r="A3" s="1" t="s">
        <v>1</v>
      </c>
      <c r="B3" s="124" t="s">
        <v>180</v>
      </c>
      <c r="C3" s="28"/>
      <c r="D3" s="28"/>
      <c r="E3" s="28"/>
      <c r="F3" s="97"/>
    </row>
    <row r="4" spans="1:6" s="80" customFormat="1" ht="15.75" x14ac:dyDescent="0.25">
      <c r="A4" s="70"/>
      <c r="B4" s="137" t="s">
        <v>190</v>
      </c>
      <c r="C4" s="137"/>
      <c r="D4" s="137"/>
      <c r="E4" s="137"/>
      <c r="F4" s="98"/>
    </row>
    <row r="5" spans="1:6" s="80" customFormat="1" ht="15.75" x14ac:dyDescent="0.25">
      <c r="A5" s="70"/>
      <c r="B5" s="66"/>
      <c r="C5" s="67"/>
      <c r="D5" s="67"/>
      <c r="E5" s="67"/>
      <c r="F5" s="99"/>
    </row>
    <row r="6" spans="1:6" s="78" customFormat="1" ht="15" customHeight="1" x14ac:dyDescent="0.25">
      <c r="A6" s="138" t="s">
        <v>1</v>
      </c>
      <c r="B6" s="141" t="s">
        <v>2</v>
      </c>
      <c r="C6" s="134" t="s">
        <v>178</v>
      </c>
      <c r="D6" s="134" t="s">
        <v>179</v>
      </c>
      <c r="E6" s="134" t="s">
        <v>191</v>
      </c>
      <c r="F6" s="125" t="s">
        <v>161</v>
      </c>
    </row>
    <row r="7" spans="1:6" s="78" customFormat="1" ht="15" customHeight="1" x14ac:dyDescent="0.25">
      <c r="A7" s="139"/>
      <c r="B7" s="142"/>
      <c r="C7" s="135"/>
      <c r="D7" s="135"/>
      <c r="E7" s="135"/>
      <c r="F7" s="126"/>
    </row>
    <row r="8" spans="1:6" s="78" customFormat="1" ht="38.25" customHeight="1" x14ac:dyDescent="0.25">
      <c r="A8" s="140"/>
      <c r="B8" s="143"/>
      <c r="C8" s="136"/>
      <c r="D8" s="136"/>
      <c r="E8" s="136"/>
      <c r="F8" s="127"/>
    </row>
    <row r="9" spans="1:6" s="78" customFormat="1" ht="30" customHeight="1" x14ac:dyDescent="0.25">
      <c r="A9" s="2" t="s">
        <v>3</v>
      </c>
      <c r="B9" s="18" t="s">
        <v>4</v>
      </c>
      <c r="C9" s="3">
        <f>C10+C11+C12+C13+C14+C15+C16+C17+C18+C19+C20+C21+C22+C23+C24+C25</f>
        <v>0</v>
      </c>
      <c r="D9" s="3">
        <f>D10+D11+D12+D13+D14+D15+D16+D17+D18+D19+D20+D21+D22+D23+D24+D25</f>
        <v>0</v>
      </c>
      <c r="E9" s="3">
        <f>E10+E11+E12+E13+E14+E15+E16+E17+E18+E19+E20+E21+E22+E23+E24+E25</f>
        <v>0</v>
      </c>
      <c r="F9" s="100">
        <f>F10+F11+F12+F13+F14+F15+F16+F17+F18+F19+F20+F21+F22+F23+F24+F25</f>
        <v>130000</v>
      </c>
    </row>
    <row r="10" spans="1:6" ht="30" customHeight="1" x14ac:dyDescent="0.25">
      <c r="A10" s="38" t="s">
        <v>5</v>
      </c>
      <c r="B10" s="19" t="s">
        <v>6</v>
      </c>
      <c r="C10" s="39">
        <v>0</v>
      </c>
      <c r="D10" s="39"/>
      <c r="E10" s="39">
        <v>0</v>
      </c>
      <c r="F10" s="88"/>
    </row>
    <row r="11" spans="1:6" ht="30" customHeight="1" x14ac:dyDescent="0.25">
      <c r="A11" s="40" t="s">
        <v>7</v>
      </c>
      <c r="B11" s="10" t="s">
        <v>8</v>
      </c>
      <c r="C11" s="39">
        <v>0</v>
      </c>
      <c r="D11" s="39"/>
      <c r="E11" s="39">
        <v>0</v>
      </c>
      <c r="F11" s="88"/>
    </row>
    <row r="12" spans="1:6" ht="30" customHeight="1" x14ac:dyDescent="0.25">
      <c r="A12" s="40" t="s">
        <v>9</v>
      </c>
      <c r="B12" s="10" t="s">
        <v>10</v>
      </c>
      <c r="C12" s="39">
        <v>0</v>
      </c>
      <c r="D12" s="39"/>
      <c r="E12" s="39">
        <v>0</v>
      </c>
      <c r="F12" s="88"/>
    </row>
    <row r="13" spans="1:6" ht="30" customHeight="1" x14ac:dyDescent="0.25">
      <c r="A13" s="38" t="s">
        <v>11</v>
      </c>
      <c r="B13" s="10" t="s">
        <v>12</v>
      </c>
      <c r="C13" s="39">
        <v>0</v>
      </c>
      <c r="D13" s="39"/>
      <c r="E13" s="39">
        <v>0</v>
      </c>
      <c r="F13" s="88"/>
    </row>
    <row r="14" spans="1:6" ht="30" customHeight="1" x14ac:dyDescent="0.25">
      <c r="A14" s="40" t="s">
        <v>13</v>
      </c>
      <c r="B14" s="10" t="s">
        <v>14</v>
      </c>
      <c r="C14" s="39">
        <v>0</v>
      </c>
      <c r="D14" s="39"/>
      <c r="E14" s="39">
        <v>0</v>
      </c>
      <c r="F14" s="88"/>
    </row>
    <row r="15" spans="1:6" ht="30" customHeight="1" x14ac:dyDescent="0.25">
      <c r="A15" s="40" t="s">
        <v>15</v>
      </c>
      <c r="B15" s="10" t="s">
        <v>16</v>
      </c>
      <c r="C15" s="39">
        <v>0</v>
      </c>
      <c r="D15" s="39"/>
      <c r="E15" s="39">
        <v>0</v>
      </c>
      <c r="F15" s="88"/>
    </row>
    <row r="16" spans="1:6" ht="30" customHeight="1" x14ac:dyDescent="0.25">
      <c r="A16" s="38" t="s">
        <v>17</v>
      </c>
      <c r="B16" s="10" t="s">
        <v>18</v>
      </c>
      <c r="C16" s="39">
        <v>0</v>
      </c>
      <c r="D16" s="39"/>
      <c r="E16" s="39">
        <v>0</v>
      </c>
      <c r="F16" s="88"/>
    </row>
    <row r="17" spans="1:6" ht="30" customHeight="1" x14ac:dyDescent="0.25">
      <c r="A17" s="40" t="s">
        <v>19</v>
      </c>
      <c r="B17" s="10" t="s">
        <v>20</v>
      </c>
      <c r="C17" s="39">
        <v>0</v>
      </c>
      <c r="D17" s="39"/>
      <c r="E17" s="39">
        <v>0</v>
      </c>
      <c r="F17" s="88"/>
    </row>
    <row r="18" spans="1:6" ht="30" customHeight="1" x14ac:dyDescent="0.25">
      <c r="A18" s="40" t="s">
        <v>21</v>
      </c>
      <c r="B18" s="10" t="s">
        <v>22</v>
      </c>
      <c r="C18" s="39">
        <v>0</v>
      </c>
      <c r="D18" s="39"/>
      <c r="E18" s="39">
        <v>0</v>
      </c>
      <c r="F18" s="88"/>
    </row>
    <row r="19" spans="1:6" ht="30" customHeight="1" x14ac:dyDescent="0.25">
      <c r="A19" s="38" t="s">
        <v>23</v>
      </c>
      <c r="B19" s="10" t="s">
        <v>24</v>
      </c>
      <c r="C19" s="39">
        <v>0</v>
      </c>
      <c r="D19" s="39"/>
      <c r="E19" s="39">
        <v>0</v>
      </c>
      <c r="F19" s="88"/>
    </row>
    <row r="20" spans="1:6" ht="30" customHeight="1" x14ac:dyDescent="0.25">
      <c r="A20" s="40" t="s">
        <v>25</v>
      </c>
      <c r="B20" s="10" t="s">
        <v>26</v>
      </c>
      <c r="C20" s="39">
        <v>0</v>
      </c>
      <c r="D20" s="39"/>
      <c r="E20" s="39">
        <v>0</v>
      </c>
      <c r="F20" s="88"/>
    </row>
    <row r="21" spans="1:6" ht="30" customHeight="1" x14ac:dyDescent="0.25">
      <c r="A21" s="40" t="s">
        <v>27</v>
      </c>
      <c r="B21" s="10" t="s">
        <v>28</v>
      </c>
      <c r="C21" s="39"/>
      <c r="D21" s="39"/>
      <c r="E21" s="39"/>
      <c r="F21" s="88">
        <v>130000</v>
      </c>
    </row>
    <row r="22" spans="1:6" ht="30" customHeight="1" x14ac:dyDescent="0.25">
      <c r="A22" s="38" t="s">
        <v>29</v>
      </c>
      <c r="B22" s="10" t="s">
        <v>30</v>
      </c>
      <c r="C22" s="39">
        <v>0</v>
      </c>
      <c r="D22" s="39"/>
      <c r="E22" s="39">
        <v>0</v>
      </c>
      <c r="F22" s="88"/>
    </row>
    <row r="23" spans="1:6" ht="30" customHeight="1" x14ac:dyDescent="0.25">
      <c r="A23" s="40" t="s">
        <v>31</v>
      </c>
      <c r="B23" s="10" t="s">
        <v>32</v>
      </c>
      <c r="C23" s="39">
        <v>0</v>
      </c>
      <c r="D23" s="39"/>
      <c r="E23" s="39">
        <v>0</v>
      </c>
      <c r="F23" s="88"/>
    </row>
    <row r="24" spans="1:6" ht="30" customHeight="1" x14ac:dyDescent="0.25">
      <c r="A24" s="40" t="s">
        <v>33</v>
      </c>
      <c r="B24" s="10" t="s">
        <v>34</v>
      </c>
      <c r="C24" s="39">
        <v>0</v>
      </c>
      <c r="D24" s="39"/>
      <c r="E24" s="39">
        <v>0</v>
      </c>
      <c r="F24" s="88"/>
    </row>
    <row r="25" spans="1:6" ht="30" customHeight="1" x14ac:dyDescent="0.25">
      <c r="A25" s="38" t="s">
        <v>35</v>
      </c>
      <c r="B25" s="10" t="s">
        <v>36</v>
      </c>
      <c r="C25" s="39">
        <v>0</v>
      </c>
      <c r="D25" s="39"/>
      <c r="E25" s="39">
        <v>0</v>
      </c>
      <c r="F25" s="88">
        <v>0</v>
      </c>
    </row>
    <row r="26" spans="1:6" s="78" customFormat="1" ht="30" customHeight="1" x14ac:dyDescent="0.25">
      <c r="A26" s="138" t="s">
        <v>1</v>
      </c>
      <c r="B26" s="131" t="s">
        <v>37</v>
      </c>
      <c r="C26" s="134" t="s">
        <v>178</v>
      </c>
      <c r="D26" s="134" t="s">
        <v>179</v>
      </c>
      <c r="E26" s="134" t="s">
        <v>191</v>
      </c>
      <c r="F26" s="125" t="s">
        <v>159</v>
      </c>
    </row>
    <row r="27" spans="1:6" s="78" customFormat="1" ht="25.5" customHeight="1" x14ac:dyDescent="0.25">
      <c r="A27" s="139"/>
      <c r="B27" s="132"/>
      <c r="C27" s="135"/>
      <c r="D27" s="135"/>
      <c r="E27" s="135"/>
      <c r="F27" s="126"/>
    </row>
    <row r="28" spans="1:6" s="78" customFormat="1" ht="9" customHeight="1" x14ac:dyDescent="0.25">
      <c r="A28" s="140"/>
      <c r="B28" s="133"/>
      <c r="C28" s="136"/>
      <c r="D28" s="136"/>
      <c r="E28" s="136"/>
      <c r="F28" s="127"/>
    </row>
    <row r="29" spans="1:6" s="78" customFormat="1" ht="30" customHeight="1" x14ac:dyDescent="0.25">
      <c r="A29" s="6" t="s">
        <v>38</v>
      </c>
      <c r="B29" s="20" t="s">
        <v>39</v>
      </c>
      <c r="C29" s="7">
        <f>C31+C48+C99+C101+C105+C109+C126+C129+C107</f>
        <v>0</v>
      </c>
      <c r="D29" s="7">
        <f>D31+D48+D99+D101+D105+D109+D126+D129+D107</f>
        <v>0</v>
      </c>
      <c r="E29" s="7">
        <f t="shared" ref="E29:F29" si="0">E31+E48+E99+E101+E105+E109+E126+E129+E107</f>
        <v>0</v>
      </c>
      <c r="F29" s="101">
        <f t="shared" si="0"/>
        <v>114000</v>
      </c>
    </row>
    <row r="30" spans="1:6" ht="30" customHeight="1" x14ac:dyDescent="0.25">
      <c r="A30" s="42"/>
      <c r="B30" s="19"/>
      <c r="C30" s="39"/>
      <c r="D30" s="39"/>
      <c r="E30" s="39"/>
      <c r="F30" s="88"/>
    </row>
    <row r="31" spans="1:6" s="80" customFormat="1" ht="30" customHeight="1" x14ac:dyDescent="0.25">
      <c r="A31" s="53" t="s">
        <v>5</v>
      </c>
      <c r="B31" s="54" t="s">
        <v>40</v>
      </c>
      <c r="C31" s="55">
        <f>C32+C33+C34+C35+C36+C37+C38+C39+C40+C41+C42+C43+C44+C45+C46+C47</f>
        <v>0</v>
      </c>
      <c r="D31" s="55">
        <f>D32+D33+D34+D35+D36+D37+D38+D39+D40+D41+D42+D43+D44+D45+D46+D47</f>
        <v>0</v>
      </c>
      <c r="E31" s="55">
        <f t="shared" ref="E31:F31" si="1">E32+E33+E34+E35+E36+E37+E38+E39+E40+E41+E42+E43+E44+E45+E46+E47</f>
        <v>0</v>
      </c>
      <c r="F31" s="102">
        <f t="shared" si="1"/>
        <v>0</v>
      </c>
    </row>
    <row r="32" spans="1:6" s="77" customFormat="1" ht="30" customHeight="1" x14ac:dyDescent="0.25">
      <c r="A32" s="46"/>
      <c r="B32" s="21" t="s">
        <v>41</v>
      </c>
      <c r="C32" s="39">
        <v>0</v>
      </c>
      <c r="D32" s="39">
        <v>0</v>
      </c>
      <c r="E32" s="39">
        <v>0</v>
      </c>
      <c r="F32" s="88"/>
    </row>
    <row r="33" spans="1:6" s="77" customFormat="1" ht="30" customHeight="1" x14ac:dyDescent="0.25">
      <c r="A33" s="46"/>
      <c r="B33" s="21" t="s">
        <v>42</v>
      </c>
      <c r="C33" s="39">
        <v>0</v>
      </c>
      <c r="D33" s="39">
        <v>0</v>
      </c>
      <c r="E33" s="39">
        <v>0</v>
      </c>
      <c r="F33" s="88"/>
    </row>
    <row r="34" spans="1:6" ht="30" customHeight="1" x14ac:dyDescent="0.25">
      <c r="A34" s="11" t="s">
        <v>1</v>
      </c>
      <c r="B34" s="10" t="s">
        <v>43</v>
      </c>
      <c r="C34" s="39">
        <v>0</v>
      </c>
      <c r="D34" s="39">
        <v>0</v>
      </c>
      <c r="E34" s="39">
        <v>0</v>
      </c>
      <c r="F34" s="88"/>
    </row>
    <row r="35" spans="1:6" ht="30" customHeight="1" x14ac:dyDescent="0.25">
      <c r="A35" s="11"/>
      <c r="B35" s="10" t="s">
        <v>44</v>
      </c>
      <c r="C35" s="39">
        <v>0</v>
      </c>
      <c r="D35" s="39">
        <v>0</v>
      </c>
      <c r="E35" s="39">
        <v>0</v>
      </c>
      <c r="F35" s="88"/>
    </row>
    <row r="36" spans="1:6" ht="30" customHeight="1" x14ac:dyDescent="0.25">
      <c r="A36" s="11"/>
      <c r="B36" s="10" t="s">
        <v>45</v>
      </c>
      <c r="C36" s="39">
        <v>0</v>
      </c>
      <c r="D36" s="39">
        <v>0</v>
      </c>
      <c r="E36" s="39">
        <v>0</v>
      </c>
      <c r="F36" s="88"/>
    </row>
    <row r="37" spans="1:6" ht="30" customHeight="1" x14ac:dyDescent="0.25">
      <c r="A37" s="11" t="s">
        <v>1</v>
      </c>
      <c r="B37" s="10" t="s">
        <v>46</v>
      </c>
      <c r="C37" s="39">
        <v>0</v>
      </c>
      <c r="D37" s="39">
        <v>0</v>
      </c>
      <c r="E37" s="39">
        <v>0</v>
      </c>
      <c r="F37" s="88"/>
    </row>
    <row r="38" spans="1:6" ht="30" customHeight="1" x14ac:dyDescent="0.25">
      <c r="A38" s="11"/>
      <c r="B38" s="10" t="s">
        <v>47</v>
      </c>
      <c r="C38" s="39">
        <v>0</v>
      </c>
      <c r="D38" s="39">
        <v>0</v>
      </c>
      <c r="E38" s="39">
        <v>0</v>
      </c>
      <c r="F38" s="88"/>
    </row>
    <row r="39" spans="1:6" ht="30" customHeight="1" x14ac:dyDescent="0.25">
      <c r="A39" s="11"/>
      <c r="B39" s="10" t="s">
        <v>48</v>
      </c>
      <c r="C39" s="39"/>
      <c r="D39" s="39"/>
      <c r="E39" s="39"/>
      <c r="F39" s="88"/>
    </row>
    <row r="40" spans="1:6" ht="30" customHeight="1" x14ac:dyDescent="0.25">
      <c r="A40" s="11"/>
      <c r="B40" s="10" t="s">
        <v>49</v>
      </c>
      <c r="C40" s="39">
        <v>0</v>
      </c>
      <c r="D40" s="39"/>
      <c r="E40" s="39">
        <v>0</v>
      </c>
      <c r="F40" s="88"/>
    </row>
    <row r="41" spans="1:6" ht="30" customHeight="1" x14ac:dyDescent="0.25">
      <c r="A41" s="11"/>
      <c r="B41" s="10" t="s">
        <v>143</v>
      </c>
      <c r="C41" s="39">
        <v>0</v>
      </c>
      <c r="D41" s="39">
        <v>0</v>
      </c>
      <c r="E41" s="39">
        <v>0</v>
      </c>
      <c r="F41" s="88"/>
    </row>
    <row r="42" spans="1:6" ht="30" customHeight="1" x14ac:dyDescent="0.25">
      <c r="A42" s="11"/>
      <c r="B42" s="10" t="s">
        <v>149</v>
      </c>
      <c r="C42" s="39">
        <v>0</v>
      </c>
      <c r="D42" s="39">
        <v>0</v>
      </c>
      <c r="E42" s="39">
        <v>0</v>
      </c>
      <c r="F42" s="88"/>
    </row>
    <row r="43" spans="1:6" ht="30" customHeight="1" x14ac:dyDescent="0.25">
      <c r="A43" s="11"/>
      <c r="B43" s="10" t="s">
        <v>50</v>
      </c>
      <c r="C43" s="39">
        <v>0</v>
      </c>
      <c r="D43" s="39">
        <v>0</v>
      </c>
      <c r="E43" s="39">
        <v>0</v>
      </c>
      <c r="F43" s="88"/>
    </row>
    <row r="44" spans="1:6" ht="30" customHeight="1" x14ac:dyDescent="0.25">
      <c r="A44" s="11"/>
      <c r="B44" s="10" t="s">
        <v>51</v>
      </c>
      <c r="C44" s="39">
        <v>0</v>
      </c>
      <c r="D44" s="39">
        <v>0</v>
      </c>
      <c r="E44" s="39">
        <v>0</v>
      </c>
      <c r="F44" s="88"/>
    </row>
    <row r="45" spans="1:6" ht="30" customHeight="1" x14ac:dyDescent="0.25">
      <c r="A45" s="11"/>
      <c r="B45" s="10" t="s">
        <v>144</v>
      </c>
      <c r="C45" s="39">
        <v>0</v>
      </c>
      <c r="D45" s="39">
        <v>0</v>
      </c>
      <c r="E45" s="39">
        <v>0</v>
      </c>
      <c r="F45" s="88"/>
    </row>
    <row r="46" spans="1:6" ht="30" customHeight="1" x14ac:dyDescent="0.25">
      <c r="A46" s="11"/>
      <c r="B46" s="10"/>
      <c r="C46" s="39">
        <v>0</v>
      </c>
      <c r="D46" s="39">
        <v>0</v>
      </c>
      <c r="E46" s="39">
        <v>0</v>
      </c>
      <c r="F46" s="88"/>
    </row>
    <row r="47" spans="1:6" ht="30" customHeight="1" x14ac:dyDescent="0.25">
      <c r="A47" s="11"/>
      <c r="B47" s="10" t="s">
        <v>54</v>
      </c>
      <c r="C47" s="39">
        <v>0</v>
      </c>
      <c r="D47" s="39">
        <v>0</v>
      </c>
      <c r="E47" s="39">
        <v>0</v>
      </c>
      <c r="F47" s="88"/>
    </row>
    <row r="48" spans="1:6" s="80" customFormat="1" ht="30" customHeight="1" x14ac:dyDescent="0.25">
      <c r="A48" s="53" t="s">
        <v>7</v>
      </c>
      <c r="B48" s="54" t="s">
        <v>55</v>
      </c>
      <c r="C48" s="55">
        <f>C49+C50+C51+C52+C53+C54+C55+C56+C57+C58+C59+C60+C61+C62+C63+C64+C65+C66+C67+C68+C69+C70+C71+C72+C73+C75+C76+C77+C78+C79+C80+C81+C82+C83+C84+C85+C86+C87+C88+C89+C90+C91+C92+C93+C94+C95+C96+C97+C98+C74</f>
        <v>0</v>
      </c>
      <c r="D48" s="55">
        <f>D49+D50+D51+D52+D53+D54+D55+D56+D57+D58+D59+D60+D61+D62+D63+D64+D65+D66+D67+D68+D69+D70+D71+D72+D73+D75+D76+D77+D78+D79+D80+D81+D82+D83+D84+D85+D86+D87+D88+D89+D90+D91+D92+D93+D94+D95+D96+D97+D98+D74</f>
        <v>0</v>
      </c>
      <c r="E48" s="55">
        <f t="shared" ref="E48:F48" si="2">E49+E50+E51+E52+E53+E54+E55+E56+E57+E58+E59+E60+E61+E62+E63+E64+E65+E66+E67+E68+E69+E70+E71+E72+E73+E75+E76+E77+E78+E79+E80+E81+E82+E83+E84+E85+E86+E87+E88+E89+E90+E91+E92+E93+E94+E95+E96+E97+E98+E74</f>
        <v>0</v>
      </c>
      <c r="F48" s="102">
        <f t="shared" si="2"/>
        <v>114000</v>
      </c>
    </row>
    <row r="49" spans="1:6" ht="30" customHeight="1" x14ac:dyDescent="0.25">
      <c r="A49" s="11"/>
      <c r="B49" s="10" t="s">
        <v>56</v>
      </c>
      <c r="C49" s="39">
        <v>0</v>
      </c>
      <c r="D49" s="39"/>
      <c r="E49" s="39">
        <v>0</v>
      </c>
      <c r="F49" s="88"/>
    </row>
    <row r="50" spans="1:6" ht="30" customHeight="1" x14ac:dyDescent="0.25">
      <c r="A50" s="11"/>
      <c r="B50" s="10" t="s">
        <v>57</v>
      </c>
      <c r="C50" s="39">
        <v>0</v>
      </c>
      <c r="D50" s="39"/>
      <c r="E50" s="39">
        <v>0</v>
      </c>
      <c r="F50" s="88"/>
    </row>
    <row r="51" spans="1:6" ht="30" customHeight="1" x14ac:dyDescent="0.25">
      <c r="A51" s="11"/>
      <c r="B51" s="10" t="s">
        <v>58</v>
      </c>
      <c r="C51" s="39">
        <v>0</v>
      </c>
      <c r="D51" s="39"/>
      <c r="E51" s="39">
        <v>0</v>
      </c>
      <c r="F51" s="88"/>
    </row>
    <row r="52" spans="1:6" ht="30" customHeight="1" x14ac:dyDescent="0.25">
      <c r="A52" s="11"/>
      <c r="B52" s="10" t="s">
        <v>59</v>
      </c>
      <c r="C52" s="39">
        <v>0</v>
      </c>
      <c r="D52" s="39"/>
      <c r="E52" s="39">
        <v>0</v>
      </c>
      <c r="F52" s="88"/>
    </row>
    <row r="53" spans="1:6" ht="30" customHeight="1" x14ac:dyDescent="0.25">
      <c r="A53" s="11"/>
      <c r="B53" s="10" t="s">
        <v>60</v>
      </c>
      <c r="C53" s="39">
        <v>0</v>
      </c>
      <c r="D53" s="39"/>
      <c r="E53" s="39">
        <v>0</v>
      </c>
      <c r="F53" s="88"/>
    </row>
    <row r="54" spans="1:6" ht="30" customHeight="1" x14ac:dyDescent="0.25">
      <c r="A54" s="11"/>
      <c r="B54" s="10" t="s">
        <v>61</v>
      </c>
      <c r="C54" s="39">
        <v>0</v>
      </c>
      <c r="D54" s="39"/>
      <c r="E54" s="39">
        <v>0</v>
      </c>
      <c r="F54" s="88"/>
    </row>
    <row r="55" spans="1:6" ht="30" customHeight="1" x14ac:dyDescent="0.25">
      <c r="A55" s="11"/>
      <c r="B55" s="22" t="s">
        <v>62</v>
      </c>
      <c r="C55" s="39">
        <v>0</v>
      </c>
      <c r="D55" s="39"/>
      <c r="E55" s="39">
        <v>0</v>
      </c>
      <c r="F55" s="88"/>
    </row>
    <row r="56" spans="1:6" ht="30" customHeight="1" x14ac:dyDescent="0.25">
      <c r="A56" s="11"/>
      <c r="B56" s="22" t="s">
        <v>63</v>
      </c>
      <c r="C56" s="39">
        <v>0</v>
      </c>
      <c r="D56" s="39"/>
      <c r="E56" s="39">
        <v>0</v>
      </c>
      <c r="F56" s="88"/>
    </row>
    <row r="57" spans="1:6" ht="30" customHeight="1" x14ac:dyDescent="0.25">
      <c r="A57" s="11"/>
      <c r="B57" s="10" t="s">
        <v>64</v>
      </c>
      <c r="C57" s="39">
        <v>0</v>
      </c>
      <c r="D57" s="39"/>
      <c r="E57" s="39">
        <v>0</v>
      </c>
      <c r="F57" s="88"/>
    </row>
    <row r="58" spans="1:6" ht="30" customHeight="1" x14ac:dyDescent="0.25">
      <c r="A58" s="11"/>
      <c r="B58" s="10" t="s">
        <v>145</v>
      </c>
      <c r="C58" s="39">
        <v>0</v>
      </c>
      <c r="D58" s="39"/>
      <c r="E58" s="39">
        <v>0</v>
      </c>
      <c r="F58" s="88"/>
    </row>
    <row r="59" spans="1:6" ht="30" customHeight="1" x14ac:dyDescent="0.25">
      <c r="A59" s="11"/>
      <c r="B59" s="10"/>
      <c r="C59" s="39">
        <v>0</v>
      </c>
      <c r="D59" s="39"/>
      <c r="E59" s="39">
        <v>0</v>
      </c>
      <c r="F59" s="88"/>
    </row>
    <row r="60" spans="1:6" ht="30" customHeight="1" x14ac:dyDescent="0.25">
      <c r="A60" s="11"/>
      <c r="B60" s="10" t="s">
        <v>67</v>
      </c>
      <c r="C60" s="39">
        <v>0</v>
      </c>
      <c r="D60" s="39"/>
      <c r="E60" s="39">
        <v>0</v>
      </c>
      <c r="F60" s="88"/>
    </row>
    <row r="61" spans="1:6" ht="30" customHeight="1" x14ac:dyDescent="0.25">
      <c r="A61" s="11"/>
      <c r="B61" s="10" t="s">
        <v>68</v>
      </c>
      <c r="C61" s="39">
        <v>0</v>
      </c>
      <c r="D61" s="39"/>
      <c r="E61" s="39">
        <v>0</v>
      </c>
      <c r="F61" s="88"/>
    </row>
    <row r="62" spans="1:6" ht="30" customHeight="1" x14ac:dyDescent="0.25">
      <c r="A62" s="11"/>
      <c r="B62" s="10" t="s">
        <v>69</v>
      </c>
      <c r="C62" s="39">
        <v>0</v>
      </c>
      <c r="D62" s="39"/>
      <c r="E62" s="39">
        <v>0</v>
      </c>
      <c r="F62" s="88"/>
    </row>
    <row r="63" spans="1:6" ht="30" customHeight="1" x14ac:dyDescent="0.25">
      <c r="A63" s="11"/>
      <c r="B63" s="10" t="s">
        <v>146</v>
      </c>
      <c r="C63" s="39">
        <v>0</v>
      </c>
      <c r="D63" s="39"/>
      <c r="E63" s="39">
        <v>0</v>
      </c>
      <c r="F63" s="88"/>
    </row>
    <row r="64" spans="1:6" ht="30" customHeight="1" x14ac:dyDescent="0.25">
      <c r="A64" s="11"/>
      <c r="B64" s="10"/>
      <c r="C64" s="39">
        <v>0</v>
      </c>
      <c r="D64" s="39"/>
      <c r="E64" s="39">
        <v>0</v>
      </c>
      <c r="F64" s="88"/>
    </row>
    <row r="65" spans="1:6" ht="30" customHeight="1" x14ac:dyDescent="0.25">
      <c r="A65" s="11"/>
      <c r="B65" s="10" t="s">
        <v>72</v>
      </c>
      <c r="C65" s="39">
        <v>0</v>
      </c>
      <c r="D65" s="39"/>
      <c r="E65" s="39">
        <v>0</v>
      </c>
      <c r="F65" s="88"/>
    </row>
    <row r="66" spans="1:6" ht="30" customHeight="1" x14ac:dyDescent="0.25">
      <c r="A66" s="11"/>
      <c r="B66" s="10" t="s">
        <v>73</v>
      </c>
      <c r="C66" s="39">
        <v>0</v>
      </c>
      <c r="D66" s="39"/>
      <c r="E66" s="39">
        <v>0</v>
      </c>
      <c r="F66" s="88"/>
    </row>
    <row r="67" spans="1:6" ht="30" customHeight="1" x14ac:dyDescent="0.25">
      <c r="A67" s="11"/>
      <c r="B67" s="10" t="s">
        <v>74</v>
      </c>
      <c r="C67" s="39">
        <v>0</v>
      </c>
      <c r="D67" s="39"/>
      <c r="E67" s="39">
        <v>0</v>
      </c>
      <c r="F67" s="88"/>
    </row>
    <row r="68" spans="1:6" ht="30" customHeight="1" x14ac:dyDescent="0.25">
      <c r="A68" s="11"/>
      <c r="B68" s="10" t="s">
        <v>147</v>
      </c>
      <c r="C68" s="39">
        <v>0</v>
      </c>
      <c r="D68" s="39"/>
      <c r="E68" s="39">
        <v>0</v>
      </c>
      <c r="F68" s="88"/>
    </row>
    <row r="69" spans="1:6" ht="30" customHeight="1" x14ac:dyDescent="0.25">
      <c r="A69" s="11"/>
      <c r="B69" s="10" t="s">
        <v>148</v>
      </c>
      <c r="C69" s="39">
        <v>0</v>
      </c>
      <c r="D69" s="39"/>
      <c r="E69" s="39">
        <v>0</v>
      </c>
      <c r="F69" s="88"/>
    </row>
    <row r="70" spans="1:6" ht="30" customHeight="1" x14ac:dyDescent="0.25">
      <c r="A70" s="11"/>
      <c r="B70" s="10" t="s">
        <v>77</v>
      </c>
      <c r="C70" s="39">
        <v>0</v>
      </c>
      <c r="D70" s="39"/>
      <c r="E70" s="39">
        <v>0</v>
      </c>
      <c r="F70" s="88"/>
    </row>
    <row r="71" spans="1:6" ht="30" customHeight="1" x14ac:dyDescent="0.25">
      <c r="A71" s="11"/>
      <c r="B71" s="10" t="s">
        <v>78</v>
      </c>
      <c r="C71" s="39">
        <v>0</v>
      </c>
      <c r="D71" s="39"/>
      <c r="E71" s="39">
        <v>0</v>
      </c>
      <c r="F71" s="88"/>
    </row>
    <row r="72" spans="1:6" ht="30" customHeight="1" x14ac:dyDescent="0.25">
      <c r="A72" s="11"/>
      <c r="B72" s="10" t="s">
        <v>79</v>
      </c>
      <c r="C72" s="39">
        <v>0</v>
      </c>
      <c r="D72" s="39"/>
      <c r="E72" s="39">
        <v>0</v>
      </c>
      <c r="F72" s="88"/>
    </row>
    <row r="73" spans="1:6" ht="30" customHeight="1" x14ac:dyDescent="0.25">
      <c r="A73" s="11"/>
      <c r="B73" s="10" t="s">
        <v>80</v>
      </c>
      <c r="C73" s="39">
        <v>0</v>
      </c>
      <c r="D73" s="39"/>
      <c r="E73" s="39">
        <v>0</v>
      </c>
      <c r="F73" s="88"/>
    </row>
    <row r="74" spans="1:6" ht="30" customHeight="1" x14ac:dyDescent="0.25">
      <c r="A74" s="11"/>
      <c r="B74" s="10" t="s">
        <v>81</v>
      </c>
      <c r="C74" s="39">
        <v>0</v>
      </c>
      <c r="D74" s="39"/>
      <c r="E74" s="39">
        <v>0</v>
      </c>
      <c r="F74" s="88"/>
    </row>
    <row r="75" spans="1:6" ht="30" customHeight="1" x14ac:dyDescent="0.25">
      <c r="A75" s="11"/>
      <c r="B75" s="10" t="s">
        <v>82</v>
      </c>
      <c r="C75" s="39">
        <v>0</v>
      </c>
      <c r="D75" s="39"/>
      <c r="E75" s="39">
        <v>0</v>
      </c>
      <c r="F75" s="88"/>
    </row>
    <row r="76" spans="1:6" ht="30" customHeight="1" x14ac:dyDescent="0.25">
      <c r="A76" s="11"/>
      <c r="B76" s="10" t="s">
        <v>83</v>
      </c>
      <c r="C76" s="39">
        <v>0</v>
      </c>
      <c r="D76" s="39"/>
      <c r="E76" s="39">
        <v>0</v>
      </c>
      <c r="F76" s="88"/>
    </row>
    <row r="77" spans="1:6" ht="30" customHeight="1" x14ac:dyDescent="0.25">
      <c r="A77" s="11"/>
      <c r="B77" s="10" t="s">
        <v>84</v>
      </c>
      <c r="C77" s="39">
        <v>0</v>
      </c>
      <c r="D77" s="39"/>
      <c r="E77" s="39">
        <v>0</v>
      </c>
      <c r="F77" s="88"/>
    </row>
    <row r="78" spans="1:6" ht="30" customHeight="1" x14ac:dyDescent="0.25">
      <c r="A78" s="11"/>
      <c r="B78" s="10" t="s">
        <v>85</v>
      </c>
      <c r="C78" s="39">
        <v>0</v>
      </c>
      <c r="D78" s="39"/>
      <c r="E78" s="39">
        <v>0</v>
      </c>
      <c r="F78" s="88"/>
    </row>
    <row r="79" spans="1:6" ht="36.75" customHeight="1" x14ac:dyDescent="0.25">
      <c r="A79" s="11"/>
      <c r="B79" s="10" t="s">
        <v>86</v>
      </c>
      <c r="C79" s="39">
        <v>0</v>
      </c>
      <c r="D79" s="39"/>
      <c r="E79" s="39">
        <v>0</v>
      </c>
      <c r="F79" s="88"/>
    </row>
    <row r="80" spans="1:6" ht="30" customHeight="1" x14ac:dyDescent="0.25">
      <c r="A80" s="11"/>
      <c r="B80" s="10" t="s">
        <v>87</v>
      </c>
      <c r="C80" s="39">
        <v>0</v>
      </c>
      <c r="D80" s="39"/>
      <c r="E80" s="39">
        <v>0</v>
      </c>
      <c r="F80" s="88"/>
    </row>
    <row r="81" spans="1:6" ht="30" customHeight="1" x14ac:dyDescent="0.25">
      <c r="A81" s="11"/>
      <c r="B81" s="10" t="s">
        <v>88</v>
      </c>
      <c r="C81" s="39">
        <v>0</v>
      </c>
      <c r="D81" s="39"/>
      <c r="E81" s="39">
        <v>0</v>
      </c>
      <c r="F81" s="88"/>
    </row>
    <row r="82" spans="1:6" ht="30" customHeight="1" x14ac:dyDescent="0.25">
      <c r="A82" s="11"/>
      <c r="B82" s="10" t="s">
        <v>89</v>
      </c>
      <c r="C82" s="39">
        <v>0</v>
      </c>
      <c r="D82" s="39"/>
      <c r="E82" s="39">
        <v>0</v>
      </c>
      <c r="F82" s="88"/>
    </row>
    <row r="83" spans="1:6" ht="30" customHeight="1" x14ac:dyDescent="0.25">
      <c r="A83" s="11"/>
      <c r="B83" s="10" t="s">
        <v>90</v>
      </c>
      <c r="C83" s="39">
        <v>0</v>
      </c>
      <c r="D83" s="39"/>
      <c r="E83" s="39">
        <v>0</v>
      </c>
      <c r="F83" s="88"/>
    </row>
    <row r="84" spans="1:6" ht="30" customHeight="1" x14ac:dyDescent="0.25">
      <c r="A84" s="11"/>
      <c r="B84" s="10" t="s">
        <v>91</v>
      </c>
      <c r="C84" s="39">
        <v>0</v>
      </c>
      <c r="D84" s="39"/>
      <c r="E84" s="39">
        <v>0</v>
      </c>
      <c r="F84" s="88"/>
    </row>
    <row r="85" spans="1:6" ht="30" customHeight="1" x14ac:dyDescent="0.25">
      <c r="A85" s="11"/>
      <c r="B85" s="10" t="s">
        <v>92</v>
      </c>
      <c r="C85" s="39">
        <v>0</v>
      </c>
      <c r="D85" s="39"/>
      <c r="E85" s="39">
        <v>0</v>
      </c>
      <c r="F85" s="88"/>
    </row>
    <row r="86" spans="1:6" ht="30" customHeight="1" x14ac:dyDescent="0.25">
      <c r="A86" s="11"/>
      <c r="B86" s="10" t="s">
        <v>93</v>
      </c>
      <c r="C86" s="39">
        <v>0</v>
      </c>
      <c r="D86" s="39"/>
      <c r="E86" s="39">
        <v>0</v>
      </c>
      <c r="F86" s="88"/>
    </row>
    <row r="87" spans="1:6" ht="30" customHeight="1" x14ac:dyDescent="0.25">
      <c r="A87" s="11"/>
      <c r="B87" s="10" t="s">
        <v>140</v>
      </c>
      <c r="C87" s="39"/>
      <c r="D87" s="39"/>
      <c r="E87" s="39"/>
      <c r="F87" s="88">
        <v>114000</v>
      </c>
    </row>
    <row r="88" spans="1:6" ht="30" customHeight="1" x14ac:dyDescent="0.25">
      <c r="A88" s="11"/>
      <c r="B88" s="10" t="s">
        <v>94</v>
      </c>
      <c r="C88" s="39">
        <v>0</v>
      </c>
      <c r="D88" s="39"/>
      <c r="E88" s="39">
        <v>0</v>
      </c>
      <c r="F88" s="88"/>
    </row>
    <row r="89" spans="1:6" ht="30" customHeight="1" x14ac:dyDescent="0.25">
      <c r="A89" s="11"/>
      <c r="B89" s="10" t="s">
        <v>95</v>
      </c>
      <c r="C89" s="39">
        <v>0</v>
      </c>
      <c r="D89" s="39"/>
      <c r="E89" s="39">
        <v>0</v>
      </c>
      <c r="F89" s="88"/>
    </row>
    <row r="90" spans="1:6" ht="30" customHeight="1" x14ac:dyDescent="0.25">
      <c r="A90" s="11"/>
      <c r="B90" s="10" t="s">
        <v>96</v>
      </c>
      <c r="C90" s="39">
        <v>0</v>
      </c>
      <c r="D90" s="39"/>
      <c r="E90" s="39">
        <v>0</v>
      </c>
      <c r="F90" s="88"/>
    </row>
    <row r="91" spans="1:6" ht="30" customHeight="1" x14ac:dyDescent="0.25">
      <c r="A91" s="11"/>
      <c r="B91" s="10" t="s">
        <v>97</v>
      </c>
      <c r="C91" s="39">
        <v>0</v>
      </c>
      <c r="D91" s="39"/>
      <c r="E91" s="39">
        <v>0</v>
      </c>
      <c r="F91" s="88"/>
    </row>
    <row r="92" spans="1:6" ht="30" customHeight="1" x14ac:dyDescent="0.25">
      <c r="A92" s="11"/>
      <c r="B92" s="10" t="s">
        <v>98</v>
      </c>
      <c r="C92" s="39">
        <v>0</v>
      </c>
      <c r="D92" s="39"/>
      <c r="E92" s="39">
        <v>0</v>
      </c>
      <c r="F92" s="88"/>
    </row>
    <row r="93" spans="1:6" ht="30" customHeight="1" x14ac:dyDescent="0.25">
      <c r="A93" s="11"/>
      <c r="B93" s="10"/>
      <c r="C93" s="39">
        <v>0</v>
      </c>
      <c r="D93" s="39"/>
      <c r="E93" s="39">
        <v>0</v>
      </c>
      <c r="F93" s="88"/>
    </row>
    <row r="94" spans="1:6" ht="30" customHeight="1" x14ac:dyDescent="0.25">
      <c r="A94" s="11"/>
      <c r="B94" s="23"/>
      <c r="C94" s="39">
        <v>0</v>
      </c>
      <c r="D94" s="39"/>
      <c r="E94" s="39">
        <v>0</v>
      </c>
      <c r="F94" s="88"/>
    </row>
    <row r="95" spans="1:6" ht="30" customHeight="1" x14ac:dyDescent="0.25">
      <c r="A95" s="11"/>
      <c r="B95" s="10" t="s">
        <v>100</v>
      </c>
      <c r="C95" s="39">
        <v>0</v>
      </c>
      <c r="D95" s="39"/>
      <c r="E95" s="39">
        <v>0</v>
      </c>
      <c r="F95" s="88"/>
    </row>
    <row r="96" spans="1:6" ht="30" customHeight="1" x14ac:dyDescent="0.25">
      <c r="A96" s="11"/>
      <c r="B96" s="10" t="s">
        <v>101</v>
      </c>
      <c r="C96" s="39">
        <v>0</v>
      </c>
      <c r="D96" s="39"/>
      <c r="E96" s="39">
        <v>0</v>
      </c>
      <c r="F96" s="88"/>
    </row>
    <row r="97" spans="1:6" ht="30" customHeight="1" x14ac:dyDescent="0.25">
      <c r="A97" s="11"/>
      <c r="B97" s="10" t="s">
        <v>102</v>
      </c>
      <c r="C97" s="39">
        <v>0</v>
      </c>
      <c r="D97" s="39"/>
      <c r="E97" s="39">
        <v>0</v>
      </c>
      <c r="F97" s="88"/>
    </row>
    <row r="98" spans="1:6" ht="30" customHeight="1" x14ac:dyDescent="0.25">
      <c r="A98" s="11"/>
      <c r="B98" s="10" t="s">
        <v>142</v>
      </c>
      <c r="C98" s="39">
        <v>0</v>
      </c>
      <c r="D98" s="39"/>
      <c r="E98" s="39">
        <v>0</v>
      </c>
      <c r="F98" s="88"/>
    </row>
    <row r="99" spans="1:6" s="80" customFormat="1" ht="30" customHeight="1" x14ac:dyDescent="0.25">
      <c r="A99" s="53" t="s">
        <v>9</v>
      </c>
      <c r="B99" s="54" t="s">
        <v>103</v>
      </c>
      <c r="C99" s="55">
        <f>C100</f>
        <v>0</v>
      </c>
      <c r="D99" s="55">
        <f>D100</f>
        <v>0</v>
      </c>
      <c r="E99" s="55">
        <f t="shared" ref="E99:F99" si="3">E100</f>
        <v>0</v>
      </c>
      <c r="F99" s="102">
        <f t="shared" si="3"/>
        <v>0</v>
      </c>
    </row>
    <row r="100" spans="1:6" ht="30" customHeight="1" x14ac:dyDescent="0.25">
      <c r="A100" s="11" t="s">
        <v>1</v>
      </c>
      <c r="B100" s="10" t="s">
        <v>104</v>
      </c>
      <c r="C100" s="39">
        <v>0</v>
      </c>
      <c r="D100" s="39">
        <v>0</v>
      </c>
      <c r="E100" s="39"/>
      <c r="F100" s="88"/>
    </row>
    <row r="101" spans="1:6" s="80" customFormat="1" ht="30" customHeight="1" x14ac:dyDescent="0.25">
      <c r="A101" s="53" t="s">
        <v>11</v>
      </c>
      <c r="B101" s="54" t="s">
        <v>105</v>
      </c>
      <c r="C101" s="55">
        <f>C102+C103+C104</f>
        <v>0</v>
      </c>
      <c r="D101" s="55">
        <f>D102+D103+D104</f>
        <v>0</v>
      </c>
      <c r="E101" s="55">
        <f t="shared" ref="E101" si="4">E102+E103+E104</f>
        <v>0</v>
      </c>
      <c r="F101" s="102">
        <f t="shared" ref="F101" si="5">F102+F103+F104</f>
        <v>0</v>
      </c>
    </row>
    <row r="102" spans="1:6" ht="30" customHeight="1" x14ac:dyDescent="0.25">
      <c r="A102" s="11"/>
      <c r="B102" s="10" t="s">
        <v>106</v>
      </c>
      <c r="C102" s="39">
        <v>0</v>
      </c>
      <c r="D102" s="39">
        <v>0</v>
      </c>
      <c r="E102" s="39"/>
      <c r="F102" s="88"/>
    </row>
    <row r="103" spans="1:6" ht="30" customHeight="1" x14ac:dyDescent="0.25">
      <c r="A103" s="11"/>
      <c r="B103" s="10" t="s">
        <v>107</v>
      </c>
      <c r="C103" s="39"/>
      <c r="D103" s="39"/>
      <c r="E103" s="39"/>
      <c r="F103" s="88">
        <v>0</v>
      </c>
    </row>
    <row r="104" spans="1:6" s="84" customFormat="1" ht="30" customHeight="1" x14ac:dyDescent="0.25">
      <c r="A104" s="11"/>
      <c r="B104" s="10" t="s">
        <v>108</v>
      </c>
      <c r="C104" s="39"/>
      <c r="D104" s="39"/>
      <c r="E104" s="39"/>
      <c r="F104" s="88">
        <v>0</v>
      </c>
    </row>
    <row r="105" spans="1:6" s="80" customFormat="1" ht="30" customHeight="1" x14ac:dyDescent="0.25">
      <c r="A105" s="53" t="s">
        <v>15</v>
      </c>
      <c r="B105" s="54" t="s">
        <v>109</v>
      </c>
      <c r="C105" s="55">
        <f>C106</f>
        <v>0</v>
      </c>
      <c r="D105" s="55">
        <f>D106</f>
        <v>0</v>
      </c>
      <c r="E105" s="55">
        <f t="shared" ref="E105:F105" si="6">E106</f>
        <v>0</v>
      </c>
      <c r="F105" s="102">
        <f t="shared" si="6"/>
        <v>0</v>
      </c>
    </row>
    <row r="106" spans="1:6" ht="30" customHeight="1" x14ac:dyDescent="0.25">
      <c r="A106" s="42"/>
      <c r="B106" s="19" t="s">
        <v>110</v>
      </c>
      <c r="C106" s="39">
        <v>0</v>
      </c>
      <c r="D106" s="39">
        <v>0</v>
      </c>
      <c r="E106" s="39"/>
      <c r="F106" s="88"/>
    </row>
    <row r="107" spans="1:6" s="56" customFormat="1" ht="30" customHeight="1" x14ac:dyDescent="0.25">
      <c r="A107" s="53" t="s">
        <v>19</v>
      </c>
      <c r="B107" s="54" t="s">
        <v>158</v>
      </c>
      <c r="C107" s="55">
        <f>C108</f>
        <v>0</v>
      </c>
      <c r="D107" s="55">
        <f>D108</f>
        <v>0</v>
      </c>
      <c r="E107" s="55">
        <f t="shared" ref="E107" si="7">E108</f>
        <v>0</v>
      </c>
      <c r="F107" s="102">
        <f>F108</f>
        <v>0</v>
      </c>
    </row>
    <row r="108" spans="1:6" s="8" customFormat="1" ht="30" customHeight="1" x14ac:dyDescent="0.25">
      <c r="A108" s="42"/>
      <c r="B108" s="19" t="s">
        <v>158</v>
      </c>
      <c r="C108" s="39"/>
      <c r="D108" s="39"/>
      <c r="E108" s="39"/>
      <c r="F108" s="88"/>
    </row>
    <row r="109" spans="1:6" s="80" customFormat="1" ht="30" customHeight="1" x14ac:dyDescent="0.25">
      <c r="A109" s="53" t="s">
        <v>21</v>
      </c>
      <c r="B109" s="54" t="s">
        <v>111</v>
      </c>
      <c r="C109" s="55">
        <f>C110+C111+C112+C113+C114+C115+C116+C117+C118+C119+C120+C121+C122+C123+C124+C125</f>
        <v>0</v>
      </c>
      <c r="D109" s="55">
        <f>D110+D111+D112+D113+D114+D115+D116+D117+D118+D119+D120+D121+D122+D123+D124+D125</f>
        <v>0</v>
      </c>
      <c r="E109" s="55">
        <f t="shared" ref="E109" si="8">E110+E111+E112+E113+E114+E115+E116+E117+E118+E119+E120+E121+E122+E123+E124+E125</f>
        <v>0</v>
      </c>
      <c r="F109" s="102">
        <f t="shared" ref="F109" si="9">F110+F111+F112+F113+F114+F115+F116+F117+F118+F119+F120+F121+F122+F123+F124+F125</f>
        <v>0</v>
      </c>
    </row>
    <row r="110" spans="1:6" ht="30" customHeight="1" x14ac:dyDescent="0.25">
      <c r="A110" s="11"/>
      <c r="B110" s="10" t="s">
        <v>112</v>
      </c>
      <c r="C110" s="39">
        <v>0</v>
      </c>
      <c r="D110" s="39">
        <v>0</v>
      </c>
      <c r="E110" s="39"/>
      <c r="F110" s="88"/>
    </row>
    <row r="111" spans="1:6" ht="30" customHeight="1" x14ac:dyDescent="0.25">
      <c r="A111" s="11"/>
      <c r="B111" s="10" t="s">
        <v>113</v>
      </c>
      <c r="C111" s="39">
        <v>0</v>
      </c>
      <c r="D111" s="39">
        <v>0</v>
      </c>
      <c r="E111" s="39"/>
      <c r="F111" s="88"/>
    </row>
    <row r="112" spans="1:6" ht="30" customHeight="1" x14ac:dyDescent="0.25">
      <c r="A112" s="11"/>
      <c r="B112" s="10" t="s">
        <v>114</v>
      </c>
      <c r="C112" s="39">
        <v>0</v>
      </c>
      <c r="D112" s="39">
        <v>0</v>
      </c>
      <c r="E112" s="39"/>
      <c r="F112" s="88"/>
    </row>
    <row r="113" spans="1:6" ht="30" customHeight="1" x14ac:dyDescent="0.25">
      <c r="A113" s="11" t="s">
        <v>1</v>
      </c>
      <c r="B113" s="10" t="s">
        <v>115</v>
      </c>
      <c r="C113" s="39">
        <v>0</v>
      </c>
      <c r="D113" s="39">
        <v>0</v>
      </c>
      <c r="E113" s="39"/>
      <c r="F113" s="88"/>
    </row>
    <row r="114" spans="1:6" ht="30" customHeight="1" x14ac:dyDescent="0.25">
      <c r="A114" s="11"/>
      <c r="B114" s="10" t="s">
        <v>116</v>
      </c>
      <c r="C114" s="39">
        <v>0</v>
      </c>
      <c r="D114" s="39">
        <v>0</v>
      </c>
      <c r="E114" s="39"/>
      <c r="F114" s="88"/>
    </row>
    <row r="115" spans="1:6" ht="30" customHeight="1" x14ac:dyDescent="0.25">
      <c r="A115" s="11"/>
      <c r="B115" s="10" t="s">
        <v>117</v>
      </c>
      <c r="C115" s="39">
        <v>0</v>
      </c>
      <c r="D115" s="39">
        <v>0</v>
      </c>
      <c r="E115" s="39"/>
      <c r="F115" s="88"/>
    </row>
    <row r="116" spans="1:6" ht="30" customHeight="1" x14ac:dyDescent="0.25">
      <c r="A116" s="11"/>
      <c r="B116" s="10" t="s">
        <v>118</v>
      </c>
      <c r="C116" s="39">
        <v>0</v>
      </c>
      <c r="D116" s="39">
        <v>0</v>
      </c>
      <c r="E116" s="39"/>
      <c r="F116" s="88"/>
    </row>
    <row r="117" spans="1:6" ht="30" customHeight="1" x14ac:dyDescent="0.25">
      <c r="A117" s="11"/>
      <c r="B117" s="10" t="s">
        <v>119</v>
      </c>
      <c r="C117" s="39">
        <v>0</v>
      </c>
      <c r="D117" s="39">
        <v>0</v>
      </c>
      <c r="E117" s="39"/>
      <c r="F117" s="88"/>
    </row>
    <row r="118" spans="1:6" ht="30" customHeight="1" x14ac:dyDescent="0.25">
      <c r="A118" s="11"/>
      <c r="B118" s="10" t="s">
        <v>120</v>
      </c>
      <c r="C118" s="39">
        <v>0</v>
      </c>
      <c r="D118" s="39">
        <v>0</v>
      </c>
      <c r="E118" s="39"/>
      <c r="F118" s="88"/>
    </row>
    <row r="119" spans="1:6" ht="30" customHeight="1" x14ac:dyDescent="0.25">
      <c r="A119" s="11"/>
      <c r="B119" s="10" t="s">
        <v>121</v>
      </c>
      <c r="C119" s="39">
        <v>0</v>
      </c>
      <c r="D119" s="39">
        <v>0</v>
      </c>
      <c r="E119" s="39"/>
      <c r="F119" s="88"/>
    </row>
    <row r="120" spans="1:6" ht="30" customHeight="1" x14ac:dyDescent="0.25">
      <c r="A120" s="11"/>
      <c r="B120" s="10" t="s">
        <v>122</v>
      </c>
      <c r="C120" s="39">
        <v>0</v>
      </c>
      <c r="D120" s="39">
        <v>0</v>
      </c>
      <c r="E120" s="39"/>
      <c r="F120" s="88"/>
    </row>
    <row r="121" spans="1:6" ht="30" customHeight="1" x14ac:dyDescent="0.25">
      <c r="A121" s="11"/>
      <c r="B121" s="10" t="s">
        <v>123</v>
      </c>
      <c r="C121" s="39">
        <v>0</v>
      </c>
      <c r="D121" s="39">
        <v>0</v>
      </c>
      <c r="E121" s="39"/>
      <c r="F121" s="88"/>
    </row>
    <row r="122" spans="1:6" ht="30" customHeight="1" x14ac:dyDescent="0.25">
      <c r="A122" s="11"/>
      <c r="B122" s="10" t="s">
        <v>124</v>
      </c>
      <c r="C122" s="39">
        <v>0</v>
      </c>
      <c r="D122" s="39">
        <v>0</v>
      </c>
      <c r="E122" s="39"/>
      <c r="F122" s="88"/>
    </row>
    <row r="123" spans="1:6" ht="30" customHeight="1" x14ac:dyDescent="0.25">
      <c r="A123" s="11"/>
      <c r="B123" s="10" t="s">
        <v>125</v>
      </c>
      <c r="C123" s="39">
        <v>0</v>
      </c>
      <c r="D123" s="39">
        <v>0</v>
      </c>
      <c r="E123" s="39"/>
      <c r="F123" s="88"/>
    </row>
    <row r="124" spans="1:6" ht="30" customHeight="1" x14ac:dyDescent="0.25">
      <c r="A124" s="11"/>
      <c r="B124" s="10" t="s">
        <v>126</v>
      </c>
      <c r="C124" s="39">
        <v>0</v>
      </c>
      <c r="D124" s="39">
        <v>0</v>
      </c>
      <c r="E124" s="39"/>
      <c r="F124" s="88"/>
    </row>
    <row r="125" spans="1:6" ht="30" customHeight="1" x14ac:dyDescent="0.25">
      <c r="A125" s="11"/>
      <c r="B125" s="10" t="s">
        <v>127</v>
      </c>
      <c r="C125" s="39">
        <v>0</v>
      </c>
      <c r="D125" s="39">
        <v>0</v>
      </c>
      <c r="E125" s="39"/>
      <c r="F125" s="88"/>
    </row>
    <row r="126" spans="1:6" s="80" customFormat="1" ht="30" customHeight="1" x14ac:dyDescent="0.25">
      <c r="A126" s="58" t="s">
        <v>23</v>
      </c>
      <c r="B126" s="59" t="s">
        <v>128</v>
      </c>
      <c r="C126" s="60">
        <f>C127+C128</f>
        <v>0</v>
      </c>
      <c r="D126" s="60">
        <f>D127+D128</f>
        <v>0</v>
      </c>
      <c r="E126" s="60">
        <f>E127+E128</f>
        <v>0</v>
      </c>
      <c r="F126" s="103">
        <f>F127+F128</f>
        <v>0</v>
      </c>
    </row>
    <row r="127" spans="1:6" ht="30" customHeight="1" x14ac:dyDescent="0.25">
      <c r="A127" s="11"/>
      <c r="B127" s="10" t="s">
        <v>129</v>
      </c>
      <c r="C127" s="39">
        <v>0</v>
      </c>
      <c r="D127" s="39">
        <v>0</v>
      </c>
      <c r="E127" s="39"/>
      <c r="F127" s="88"/>
    </row>
    <row r="128" spans="1:6" ht="30" customHeight="1" x14ac:dyDescent="0.25">
      <c r="A128" s="11"/>
      <c r="B128" s="10" t="s">
        <v>130</v>
      </c>
      <c r="C128" s="39"/>
      <c r="D128" s="39"/>
      <c r="E128" s="39"/>
      <c r="F128" s="88">
        <v>0</v>
      </c>
    </row>
    <row r="129" spans="1:11" s="80" customFormat="1" ht="30" customHeight="1" x14ac:dyDescent="0.25">
      <c r="A129" s="58" t="s">
        <v>25</v>
      </c>
      <c r="B129" s="59" t="s">
        <v>131</v>
      </c>
      <c r="C129" s="60">
        <f>C130+C131+C132+C133</f>
        <v>0</v>
      </c>
      <c r="D129" s="60">
        <f>D130+D131+D132+D133</f>
        <v>0</v>
      </c>
      <c r="E129" s="60">
        <f t="shared" ref="E129" si="10">E130+E131+E132+E133</f>
        <v>0</v>
      </c>
      <c r="F129" s="103">
        <f t="shared" ref="F129" si="11">F130+F131+F132+F133</f>
        <v>0</v>
      </c>
    </row>
    <row r="130" spans="1:11" s="77" customFormat="1" ht="30" customHeight="1" x14ac:dyDescent="0.25">
      <c r="A130" s="48"/>
      <c r="B130" s="21" t="s">
        <v>132</v>
      </c>
      <c r="C130" s="39">
        <v>0</v>
      </c>
      <c r="D130" s="39">
        <v>0</v>
      </c>
      <c r="E130" s="39"/>
      <c r="F130" s="88"/>
    </row>
    <row r="131" spans="1:11" ht="51" customHeight="1" x14ac:dyDescent="0.25">
      <c r="A131" s="11"/>
      <c r="B131" s="10" t="s">
        <v>133</v>
      </c>
      <c r="C131" s="39">
        <v>0</v>
      </c>
      <c r="D131" s="39">
        <v>0</v>
      </c>
      <c r="E131" s="39"/>
      <c r="F131" s="88"/>
    </row>
    <row r="132" spans="1:11" ht="30" customHeight="1" x14ac:dyDescent="0.25">
      <c r="A132" s="11"/>
      <c r="B132" s="10" t="s">
        <v>134</v>
      </c>
      <c r="C132" s="39">
        <v>0</v>
      </c>
      <c r="D132" s="39">
        <v>0</v>
      </c>
      <c r="E132" s="39"/>
      <c r="F132" s="88"/>
    </row>
    <row r="133" spans="1:11" ht="30" customHeight="1" x14ac:dyDescent="0.25">
      <c r="A133" s="11"/>
      <c r="B133" s="10" t="s">
        <v>135</v>
      </c>
      <c r="C133" s="39">
        <v>0</v>
      </c>
      <c r="D133" s="39">
        <v>0</v>
      </c>
      <c r="E133" s="39"/>
      <c r="F133" s="88"/>
    </row>
    <row r="134" spans="1:11" s="79" customFormat="1" ht="30" customHeight="1" x14ac:dyDescent="0.25">
      <c r="A134" s="15" t="s">
        <v>27</v>
      </c>
      <c r="B134" s="25" t="s">
        <v>137</v>
      </c>
      <c r="C134" s="29">
        <f t="shared" ref="C134" si="12">C9-C29</f>
        <v>0</v>
      </c>
      <c r="D134" s="29">
        <f t="shared" ref="D134:E134" si="13">D9-D29</f>
        <v>0</v>
      </c>
      <c r="E134" s="29">
        <f t="shared" si="13"/>
        <v>0</v>
      </c>
      <c r="F134" s="104">
        <f t="shared" ref="F134" si="14">F9-F29</f>
        <v>16000</v>
      </c>
    </row>
    <row r="141" spans="1:11" x14ac:dyDescent="0.25">
      <c r="K141" s="49" t="s">
        <v>177</v>
      </c>
    </row>
  </sheetData>
  <mergeCells count="13">
    <mergeCell ref="B4:E4"/>
    <mergeCell ref="A6:A8"/>
    <mergeCell ref="B6:B8"/>
    <mergeCell ref="D6:D8"/>
    <mergeCell ref="E6:E8"/>
    <mergeCell ref="C6:C8"/>
    <mergeCell ref="F6:F8"/>
    <mergeCell ref="F26:F28"/>
    <mergeCell ref="A26:A28"/>
    <mergeCell ref="B26:B28"/>
    <mergeCell ref="D26:D28"/>
    <mergeCell ref="E26:E28"/>
    <mergeCell ref="C26:C28"/>
  </mergeCells>
  <pageMargins left="0.70866141732283472" right="0.70866141732283472" top="0.74803149606299213" bottom="0.74803149606299213" header="0.31496062992125984" footer="0.31496062992125984"/>
  <pageSetup paperSize="9" scale="57" fitToHeight="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134"/>
  <sheetViews>
    <sheetView topLeftCell="A105" workbookViewId="0">
      <selection activeCell="C29" sqref="C29:E29"/>
    </sheetView>
  </sheetViews>
  <sheetFormatPr defaultRowHeight="15" x14ac:dyDescent="0.25"/>
  <cols>
    <col min="1" max="1" width="7.140625" style="41" customWidth="1"/>
    <col min="2" max="2" width="31.140625" style="49" customWidth="1"/>
    <col min="3" max="3" width="17.5703125" style="30" customWidth="1"/>
    <col min="4" max="5" width="19.42578125" style="30" customWidth="1"/>
    <col min="6" max="16384" width="9.140625" style="49"/>
  </cols>
  <sheetData>
    <row r="1" spans="1:5" x14ac:dyDescent="0.25">
      <c r="A1" s="32"/>
      <c r="B1" s="33"/>
      <c r="C1" s="34"/>
      <c r="D1" s="34"/>
      <c r="E1" s="34"/>
    </row>
    <row r="2" spans="1:5" s="80" customFormat="1" x14ac:dyDescent="0.25">
      <c r="A2" s="68"/>
      <c r="B2" s="17" t="s">
        <v>0</v>
      </c>
      <c r="C2" s="69"/>
      <c r="D2" s="69"/>
      <c r="E2" s="69"/>
    </row>
    <row r="3" spans="1:5" s="80" customFormat="1" ht="15.75" x14ac:dyDescent="0.25">
      <c r="A3" s="70" t="s">
        <v>1</v>
      </c>
      <c r="B3" s="86" t="s">
        <v>151</v>
      </c>
      <c r="C3" s="28"/>
      <c r="D3" s="28"/>
      <c r="E3" s="28"/>
    </row>
    <row r="4" spans="1:5" s="80" customFormat="1" ht="15.75" x14ac:dyDescent="0.25">
      <c r="A4" s="70"/>
      <c r="B4" s="137" t="s">
        <v>155</v>
      </c>
      <c r="C4" s="137"/>
      <c r="D4" s="137"/>
      <c r="E4" s="71"/>
    </row>
    <row r="5" spans="1:5" ht="15.75" x14ac:dyDescent="0.25">
      <c r="A5" s="35"/>
      <c r="B5" s="33"/>
      <c r="C5" s="34"/>
      <c r="D5" s="34"/>
      <c r="E5" s="34"/>
    </row>
    <row r="6" spans="1:5" s="78" customFormat="1" ht="15" customHeight="1" x14ac:dyDescent="0.25">
      <c r="A6" s="138" t="s">
        <v>1</v>
      </c>
      <c r="B6" s="141" t="s">
        <v>2</v>
      </c>
      <c r="C6" s="134" t="s">
        <v>156</v>
      </c>
      <c r="D6" s="134" t="s">
        <v>157</v>
      </c>
      <c r="E6" s="134" t="s">
        <v>150</v>
      </c>
    </row>
    <row r="7" spans="1:5" s="78" customFormat="1" ht="15" customHeight="1" x14ac:dyDescent="0.25">
      <c r="A7" s="139"/>
      <c r="B7" s="142"/>
      <c r="C7" s="135"/>
      <c r="D7" s="135"/>
      <c r="E7" s="135"/>
    </row>
    <row r="8" spans="1:5" s="78" customFormat="1" ht="70.5" customHeight="1" x14ac:dyDescent="0.25">
      <c r="A8" s="140"/>
      <c r="B8" s="143"/>
      <c r="C8" s="136"/>
      <c r="D8" s="136"/>
      <c r="E8" s="136"/>
    </row>
    <row r="9" spans="1:5" s="78" customFormat="1" ht="30" customHeight="1" x14ac:dyDescent="0.25">
      <c r="A9" s="2" t="s">
        <v>3</v>
      </c>
      <c r="B9" s="18" t="s">
        <v>4</v>
      </c>
      <c r="C9" s="3">
        <f>C10+C11+C12+C13+C14+C15+C16+C17+C18+C19+C20+C21+C22+C23+C24+C25</f>
        <v>0</v>
      </c>
      <c r="D9" s="3">
        <f>D10+D11+D12+D13+D14+D15+D16+D17+D18+D19+D20+D21+D22+D23+D24+D25</f>
        <v>0</v>
      </c>
      <c r="E9" s="3">
        <f>E10+E11+E12+E13+E14+E15+E16+E17+E18+E19+E20+E21+E22+E23+E24+E25</f>
        <v>0</v>
      </c>
    </row>
    <row r="10" spans="1:5" ht="30" customHeight="1" x14ac:dyDescent="0.25">
      <c r="A10" s="38" t="s">
        <v>5</v>
      </c>
      <c r="B10" s="19" t="s">
        <v>6</v>
      </c>
      <c r="C10" s="39"/>
      <c r="D10" s="39"/>
      <c r="E10" s="39"/>
    </row>
    <row r="11" spans="1:5" ht="30" customHeight="1" x14ac:dyDescent="0.25">
      <c r="A11" s="40" t="s">
        <v>7</v>
      </c>
      <c r="B11" s="10" t="s">
        <v>8</v>
      </c>
      <c r="C11" s="39"/>
      <c r="D11" s="39"/>
      <c r="E11" s="39"/>
    </row>
    <row r="12" spans="1:5" ht="30" customHeight="1" x14ac:dyDescent="0.25">
      <c r="A12" s="40" t="s">
        <v>9</v>
      </c>
      <c r="B12" s="10" t="s">
        <v>10</v>
      </c>
      <c r="C12" s="39"/>
      <c r="D12" s="39"/>
      <c r="E12" s="39"/>
    </row>
    <row r="13" spans="1:5" ht="30" customHeight="1" x14ac:dyDescent="0.25">
      <c r="A13" s="38" t="s">
        <v>11</v>
      </c>
      <c r="B13" s="10" t="s">
        <v>12</v>
      </c>
      <c r="C13" s="39"/>
      <c r="D13" s="39"/>
      <c r="E13" s="39"/>
    </row>
    <row r="14" spans="1:5" ht="30" customHeight="1" x14ac:dyDescent="0.25">
      <c r="A14" s="40" t="s">
        <v>13</v>
      </c>
      <c r="B14" s="10" t="s">
        <v>14</v>
      </c>
      <c r="C14" s="39"/>
      <c r="D14" s="39"/>
      <c r="E14" s="39"/>
    </row>
    <row r="15" spans="1:5" ht="30" customHeight="1" x14ac:dyDescent="0.25">
      <c r="A15" s="40" t="s">
        <v>15</v>
      </c>
      <c r="B15" s="10" t="s">
        <v>16</v>
      </c>
      <c r="C15" s="39"/>
      <c r="D15" s="39"/>
      <c r="E15" s="39"/>
    </row>
    <row r="16" spans="1:5" ht="30" customHeight="1" x14ac:dyDescent="0.25">
      <c r="A16" s="38" t="s">
        <v>17</v>
      </c>
      <c r="B16" s="10" t="s">
        <v>18</v>
      </c>
      <c r="C16" s="39"/>
      <c r="D16" s="39"/>
      <c r="E16" s="39"/>
    </row>
    <row r="17" spans="1:5" ht="30" customHeight="1" x14ac:dyDescent="0.25">
      <c r="A17" s="40" t="s">
        <v>19</v>
      </c>
      <c r="B17" s="10" t="s">
        <v>20</v>
      </c>
      <c r="C17" s="39"/>
      <c r="D17" s="39"/>
      <c r="E17" s="39"/>
    </row>
    <row r="18" spans="1:5" ht="30" customHeight="1" x14ac:dyDescent="0.25">
      <c r="A18" s="40" t="s">
        <v>21</v>
      </c>
      <c r="B18" s="10" t="s">
        <v>22</v>
      </c>
      <c r="C18" s="39"/>
      <c r="D18" s="39"/>
      <c r="E18" s="39"/>
    </row>
    <row r="19" spans="1:5" ht="30" customHeight="1" x14ac:dyDescent="0.25">
      <c r="A19" s="38" t="s">
        <v>23</v>
      </c>
      <c r="B19" s="10" t="s">
        <v>24</v>
      </c>
      <c r="C19" s="39"/>
      <c r="D19" s="39"/>
      <c r="E19" s="39"/>
    </row>
    <row r="20" spans="1:5" ht="30" customHeight="1" x14ac:dyDescent="0.25">
      <c r="A20" s="40" t="s">
        <v>25</v>
      </c>
      <c r="B20" s="10" t="s">
        <v>26</v>
      </c>
      <c r="C20" s="39"/>
      <c r="D20" s="39"/>
      <c r="E20" s="39"/>
    </row>
    <row r="21" spans="1:5" ht="30" customHeight="1" x14ac:dyDescent="0.25">
      <c r="A21" s="40" t="s">
        <v>27</v>
      </c>
      <c r="B21" s="10" t="s">
        <v>28</v>
      </c>
      <c r="C21" s="39"/>
      <c r="D21" s="39"/>
      <c r="E21" s="39"/>
    </row>
    <row r="22" spans="1:5" ht="30" customHeight="1" x14ac:dyDescent="0.25">
      <c r="A22" s="38" t="s">
        <v>29</v>
      </c>
      <c r="B22" s="10" t="s">
        <v>30</v>
      </c>
      <c r="C22" s="39"/>
      <c r="D22" s="39"/>
      <c r="E22" s="39"/>
    </row>
    <row r="23" spans="1:5" ht="30" customHeight="1" x14ac:dyDescent="0.25">
      <c r="A23" s="40" t="s">
        <v>31</v>
      </c>
      <c r="B23" s="10" t="s">
        <v>32</v>
      </c>
      <c r="C23" s="39"/>
      <c r="D23" s="39"/>
      <c r="E23" s="39"/>
    </row>
    <row r="24" spans="1:5" ht="30" customHeight="1" x14ac:dyDescent="0.25">
      <c r="A24" s="40" t="s">
        <v>33</v>
      </c>
      <c r="B24" s="10" t="s">
        <v>34</v>
      </c>
      <c r="C24" s="39"/>
      <c r="D24" s="39"/>
      <c r="E24" s="39"/>
    </row>
    <row r="25" spans="1:5" ht="30" customHeight="1" x14ac:dyDescent="0.25">
      <c r="A25" s="38" t="s">
        <v>35</v>
      </c>
      <c r="B25" s="10" t="s">
        <v>36</v>
      </c>
      <c r="C25" s="39"/>
      <c r="D25" s="39"/>
      <c r="E25" s="39"/>
    </row>
    <row r="26" spans="1:5" s="78" customFormat="1" ht="30" customHeight="1" x14ac:dyDescent="0.25">
      <c r="A26" s="138" t="s">
        <v>1</v>
      </c>
      <c r="B26" s="131" t="s">
        <v>37</v>
      </c>
      <c r="C26" s="134" t="s">
        <v>156</v>
      </c>
      <c r="D26" s="134" t="s">
        <v>157</v>
      </c>
      <c r="E26" s="134" t="s">
        <v>150</v>
      </c>
    </row>
    <row r="27" spans="1:5" s="78" customFormat="1" ht="39" customHeight="1" x14ac:dyDescent="0.25">
      <c r="A27" s="139"/>
      <c r="B27" s="132"/>
      <c r="C27" s="135"/>
      <c r="D27" s="135"/>
      <c r="E27" s="135"/>
    </row>
    <row r="28" spans="1:5" s="78" customFormat="1" ht="17.25" customHeight="1" x14ac:dyDescent="0.25">
      <c r="A28" s="140"/>
      <c r="B28" s="133"/>
      <c r="C28" s="136"/>
      <c r="D28" s="136"/>
      <c r="E28" s="136"/>
    </row>
    <row r="29" spans="1:5" s="78" customFormat="1" ht="30" customHeight="1" x14ac:dyDescent="0.25">
      <c r="A29" s="6" t="s">
        <v>38</v>
      </c>
      <c r="B29" s="20" t="s">
        <v>39</v>
      </c>
      <c r="C29" s="7">
        <f>C31+C48+C99+C101+C105+C109+C126+C129+C107</f>
        <v>0</v>
      </c>
      <c r="D29" s="7">
        <f t="shared" ref="D29:E29" si="0">D31+D48+D99+D101+D105+D109+D126+D129+D107</f>
        <v>0</v>
      </c>
      <c r="E29" s="7">
        <f t="shared" si="0"/>
        <v>0</v>
      </c>
    </row>
    <row r="30" spans="1:5" ht="30" customHeight="1" x14ac:dyDescent="0.25">
      <c r="A30" s="42"/>
      <c r="B30" s="19"/>
      <c r="C30" s="39"/>
      <c r="D30" s="39"/>
      <c r="E30" s="39"/>
    </row>
    <row r="31" spans="1:5" s="80" customFormat="1" ht="30" customHeight="1" x14ac:dyDescent="0.25">
      <c r="A31" s="53" t="s">
        <v>5</v>
      </c>
      <c r="B31" s="54" t="s">
        <v>40</v>
      </c>
      <c r="C31" s="55">
        <f>C32+C33+C34+C35+C36+C37+C38+C39+C40+C41+C42+C43+C44+C45+C46+C47</f>
        <v>0</v>
      </c>
      <c r="D31" s="55">
        <f t="shared" ref="D31" si="1">D32+D33+D34+D35+D36+D37+D38+D39+D40+D41+D42+D43+D44+D45+D46+D47</f>
        <v>0</v>
      </c>
      <c r="E31" s="55">
        <f t="shared" ref="E31" si="2">E32+E33+E34+E35+E36+E37+E38+E39+E40+E41+E42+E43+E44+E45+E46+E47</f>
        <v>0</v>
      </c>
    </row>
    <row r="32" spans="1:5" s="77" customFormat="1" ht="30" customHeight="1" x14ac:dyDescent="0.25">
      <c r="A32" s="46"/>
      <c r="B32" s="21" t="s">
        <v>41</v>
      </c>
      <c r="C32" s="39"/>
      <c r="D32" s="39"/>
      <c r="E32" s="39"/>
    </row>
    <row r="33" spans="1:5" s="77" customFormat="1" ht="30" customHeight="1" x14ac:dyDescent="0.25">
      <c r="A33" s="46"/>
      <c r="B33" s="21" t="s">
        <v>42</v>
      </c>
      <c r="C33" s="39"/>
      <c r="D33" s="39"/>
      <c r="E33" s="39"/>
    </row>
    <row r="34" spans="1:5" ht="30" customHeight="1" x14ac:dyDescent="0.25">
      <c r="A34" s="11" t="s">
        <v>1</v>
      </c>
      <c r="B34" s="10" t="s">
        <v>43</v>
      </c>
      <c r="C34" s="39"/>
      <c r="D34" s="39"/>
      <c r="E34" s="39"/>
    </row>
    <row r="35" spans="1:5" ht="30" customHeight="1" x14ac:dyDescent="0.25">
      <c r="A35" s="11"/>
      <c r="B35" s="10" t="s">
        <v>44</v>
      </c>
      <c r="C35" s="39"/>
      <c r="D35" s="39"/>
      <c r="E35" s="39"/>
    </row>
    <row r="36" spans="1:5" ht="30" customHeight="1" x14ac:dyDescent="0.25">
      <c r="A36" s="11"/>
      <c r="B36" s="10" t="s">
        <v>45</v>
      </c>
      <c r="C36" s="39"/>
      <c r="D36" s="39"/>
      <c r="E36" s="39"/>
    </row>
    <row r="37" spans="1:5" ht="30" customHeight="1" x14ac:dyDescent="0.25">
      <c r="A37" s="11" t="s">
        <v>1</v>
      </c>
      <c r="B37" s="10" t="s">
        <v>46</v>
      </c>
      <c r="C37" s="39"/>
      <c r="D37" s="39"/>
      <c r="E37" s="39"/>
    </row>
    <row r="38" spans="1:5" ht="30" customHeight="1" x14ac:dyDescent="0.25">
      <c r="A38" s="11"/>
      <c r="B38" s="10" t="s">
        <v>47</v>
      </c>
      <c r="C38" s="39"/>
      <c r="D38" s="39"/>
      <c r="E38" s="39"/>
    </row>
    <row r="39" spans="1:5" ht="30" customHeight="1" x14ac:dyDescent="0.25">
      <c r="A39" s="11"/>
      <c r="B39" s="10" t="s">
        <v>48</v>
      </c>
      <c r="C39" s="39"/>
      <c r="D39" s="39"/>
      <c r="E39" s="39"/>
    </row>
    <row r="40" spans="1:5" ht="30" customHeight="1" x14ac:dyDescent="0.25">
      <c r="A40" s="11"/>
      <c r="B40" s="10" t="s">
        <v>49</v>
      </c>
      <c r="C40" s="39"/>
      <c r="D40" s="39"/>
      <c r="E40" s="39"/>
    </row>
    <row r="41" spans="1:5" ht="30" customHeight="1" x14ac:dyDescent="0.25">
      <c r="A41" s="11"/>
      <c r="B41" s="10" t="s">
        <v>143</v>
      </c>
      <c r="C41" s="39"/>
      <c r="D41" s="39"/>
      <c r="E41" s="39"/>
    </row>
    <row r="42" spans="1:5" ht="30" customHeight="1" x14ac:dyDescent="0.25">
      <c r="A42" s="11"/>
      <c r="B42" s="10" t="s">
        <v>149</v>
      </c>
      <c r="C42" s="39"/>
      <c r="D42" s="39"/>
      <c r="E42" s="39"/>
    </row>
    <row r="43" spans="1:5" ht="30" customHeight="1" x14ac:dyDescent="0.25">
      <c r="A43" s="11"/>
      <c r="B43" s="10" t="s">
        <v>50</v>
      </c>
      <c r="C43" s="39"/>
      <c r="D43" s="39"/>
      <c r="E43" s="39"/>
    </row>
    <row r="44" spans="1:5" ht="30" customHeight="1" x14ac:dyDescent="0.25">
      <c r="A44" s="11"/>
      <c r="B44" s="10" t="s">
        <v>51</v>
      </c>
      <c r="C44" s="39"/>
      <c r="D44" s="39"/>
      <c r="E44" s="39"/>
    </row>
    <row r="45" spans="1:5" ht="30" customHeight="1" x14ac:dyDescent="0.25">
      <c r="A45" s="11"/>
      <c r="B45" s="10" t="s">
        <v>144</v>
      </c>
      <c r="C45" s="39"/>
      <c r="D45" s="39"/>
      <c r="E45" s="39"/>
    </row>
    <row r="46" spans="1:5" ht="30" customHeight="1" x14ac:dyDescent="0.25">
      <c r="A46" s="11"/>
      <c r="B46" s="10"/>
      <c r="C46" s="39"/>
      <c r="D46" s="39"/>
      <c r="E46" s="39"/>
    </row>
    <row r="47" spans="1:5" ht="30" customHeight="1" x14ac:dyDescent="0.25">
      <c r="A47" s="11"/>
      <c r="B47" s="10" t="s">
        <v>54</v>
      </c>
      <c r="C47" s="39"/>
      <c r="D47" s="39"/>
      <c r="E47" s="39"/>
    </row>
    <row r="48" spans="1:5" s="80" customFormat="1" ht="30" customHeight="1" x14ac:dyDescent="0.25">
      <c r="A48" s="53" t="s">
        <v>7</v>
      </c>
      <c r="B48" s="54" t="s">
        <v>55</v>
      </c>
      <c r="C48" s="55">
        <f>C49+C50+C51+C52+C53+C54+C55+C56+C57+C58+C59+C60+C61+C62+C63+C64+C65+C66+C67+C68+C69+C70+C71+C72+C73+C75+C76+C77+C78+C79+C80+C81+C82+C83+C84+C85+C86+C87+C88+C89+C90+C91+C92+C93+C94+C95+C96+C97+C98+C74</f>
        <v>0</v>
      </c>
      <c r="D48" s="55">
        <f t="shared" ref="D48" si="3">D49+D50+D51+D52+D53+D54+D55+D56+D57+D58+D59+D60+D61+D62+D63+D64+D65+D66+D67+D68+D69+D70+D71+D72+D73+D75+D76+D77+D78+D79+D80+D81+D82+D83+D84+D85+D86+D87+D88+D89+D90+D91+D92+D93+D94+D95+D96+D97+D98+D74</f>
        <v>0</v>
      </c>
      <c r="E48" s="55">
        <f t="shared" ref="E48" si="4">E49+E50+E51+E52+E53+E54+E55+E56+E57+E58+E59+E60+E61+E62+E63+E64+E65+E66+E67+E68+E69+E70+E71+E72+E73+E75+E76+E77+E78+E79+E80+E81+E82+E83+E84+E85+E86+E87+E88+E89+E90+E91+E92+E93+E94+E95+E96+E97+E98+E74</f>
        <v>0</v>
      </c>
    </row>
    <row r="49" spans="1:5" ht="30" customHeight="1" x14ac:dyDescent="0.25">
      <c r="A49" s="11"/>
      <c r="B49" s="10" t="s">
        <v>56</v>
      </c>
      <c r="C49" s="39"/>
      <c r="D49" s="39"/>
      <c r="E49" s="39"/>
    </row>
    <row r="50" spans="1:5" ht="30" customHeight="1" x14ac:dyDescent="0.25">
      <c r="A50" s="11"/>
      <c r="B50" s="10" t="s">
        <v>57</v>
      </c>
      <c r="C50" s="39"/>
      <c r="D50" s="39"/>
      <c r="E50" s="39"/>
    </row>
    <row r="51" spans="1:5" ht="30" customHeight="1" x14ac:dyDescent="0.25">
      <c r="A51" s="11"/>
      <c r="B51" s="10" t="s">
        <v>58</v>
      </c>
      <c r="C51" s="39"/>
      <c r="D51" s="39"/>
      <c r="E51" s="39"/>
    </row>
    <row r="52" spans="1:5" ht="30" customHeight="1" x14ac:dyDescent="0.25">
      <c r="A52" s="11"/>
      <c r="B52" s="10" t="s">
        <v>59</v>
      </c>
      <c r="C52" s="39"/>
      <c r="D52" s="39"/>
      <c r="E52" s="39"/>
    </row>
    <row r="53" spans="1:5" ht="30" customHeight="1" x14ac:dyDescent="0.25">
      <c r="A53" s="11"/>
      <c r="B53" s="10" t="s">
        <v>60</v>
      </c>
      <c r="C53" s="39"/>
      <c r="D53" s="39"/>
      <c r="E53" s="39"/>
    </row>
    <row r="54" spans="1:5" ht="30" customHeight="1" x14ac:dyDescent="0.25">
      <c r="A54" s="11"/>
      <c r="B54" s="10" t="s">
        <v>61</v>
      </c>
      <c r="C54" s="39"/>
      <c r="D54" s="39"/>
      <c r="E54" s="39"/>
    </row>
    <row r="55" spans="1:5" ht="30" customHeight="1" x14ac:dyDescent="0.25">
      <c r="A55" s="11"/>
      <c r="B55" s="22" t="s">
        <v>62</v>
      </c>
      <c r="C55" s="39"/>
      <c r="D55" s="39"/>
      <c r="E55" s="39"/>
    </row>
    <row r="56" spans="1:5" ht="30" customHeight="1" x14ac:dyDescent="0.25">
      <c r="A56" s="11"/>
      <c r="B56" s="22" t="s">
        <v>63</v>
      </c>
      <c r="C56" s="39"/>
      <c r="D56" s="39"/>
      <c r="E56" s="39"/>
    </row>
    <row r="57" spans="1:5" ht="30" customHeight="1" x14ac:dyDescent="0.25">
      <c r="A57" s="11"/>
      <c r="B57" s="10" t="s">
        <v>64</v>
      </c>
      <c r="C57" s="39"/>
      <c r="D57" s="39"/>
      <c r="E57" s="39"/>
    </row>
    <row r="58" spans="1:5" ht="30" customHeight="1" x14ac:dyDescent="0.25">
      <c r="A58" s="11"/>
      <c r="B58" s="10" t="s">
        <v>145</v>
      </c>
      <c r="C58" s="39"/>
      <c r="D58" s="39"/>
      <c r="E58" s="39"/>
    </row>
    <row r="59" spans="1:5" ht="30" customHeight="1" x14ac:dyDescent="0.25">
      <c r="A59" s="11"/>
      <c r="B59" s="10"/>
      <c r="C59" s="39"/>
      <c r="D59" s="39"/>
      <c r="E59" s="39"/>
    </row>
    <row r="60" spans="1:5" ht="30" customHeight="1" x14ac:dyDescent="0.25">
      <c r="A60" s="11"/>
      <c r="B60" s="10" t="s">
        <v>67</v>
      </c>
      <c r="C60" s="39"/>
      <c r="D60" s="39"/>
      <c r="E60" s="39"/>
    </row>
    <row r="61" spans="1:5" ht="30" customHeight="1" x14ac:dyDescent="0.25">
      <c r="A61" s="11"/>
      <c r="B61" s="10" t="s">
        <v>68</v>
      </c>
      <c r="C61" s="39"/>
      <c r="D61" s="39"/>
      <c r="E61" s="39"/>
    </row>
    <row r="62" spans="1:5" ht="30" customHeight="1" x14ac:dyDescent="0.25">
      <c r="A62" s="11"/>
      <c r="B62" s="10" t="s">
        <v>69</v>
      </c>
      <c r="C62" s="39"/>
      <c r="D62" s="39"/>
      <c r="E62" s="39"/>
    </row>
    <row r="63" spans="1:5" ht="30" customHeight="1" x14ac:dyDescent="0.25">
      <c r="A63" s="11"/>
      <c r="B63" s="10" t="s">
        <v>146</v>
      </c>
      <c r="C63" s="39"/>
      <c r="D63" s="39"/>
      <c r="E63" s="39"/>
    </row>
    <row r="64" spans="1:5" ht="30" customHeight="1" x14ac:dyDescent="0.25">
      <c r="A64" s="11"/>
      <c r="B64" s="10"/>
      <c r="C64" s="39"/>
      <c r="D64" s="39"/>
      <c r="E64" s="39"/>
    </row>
    <row r="65" spans="1:5" ht="30" customHeight="1" x14ac:dyDescent="0.25">
      <c r="A65" s="11"/>
      <c r="B65" s="10" t="s">
        <v>72</v>
      </c>
      <c r="C65" s="39"/>
      <c r="D65" s="39"/>
      <c r="E65" s="39"/>
    </row>
    <row r="66" spans="1:5" ht="30" customHeight="1" x14ac:dyDescent="0.25">
      <c r="A66" s="11"/>
      <c r="B66" s="10" t="s">
        <v>73</v>
      </c>
      <c r="C66" s="39"/>
      <c r="D66" s="39"/>
      <c r="E66" s="39"/>
    </row>
    <row r="67" spans="1:5" ht="30" customHeight="1" x14ac:dyDescent="0.25">
      <c r="A67" s="11"/>
      <c r="B67" s="10" t="s">
        <v>74</v>
      </c>
      <c r="C67" s="39"/>
      <c r="D67" s="39"/>
      <c r="E67" s="39"/>
    </row>
    <row r="68" spans="1:5" ht="30" customHeight="1" x14ac:dyDescent="0.25">
      <c r="A68" s="11"/>
      <c r="B68" s="10" t="s">
        <v>147</v>
      </c>
      <c r="C68" s="39"/>
      <c r="D68" s="39"/>
      <c r="E68" s="39"/>
    </row>
    <row r="69" spans="1:5" ht="30" customHeight="1" x14ac:dyDescent="0.25">
      <c r="A69" s="11"/>
      <c r="B69" s="10" t="s">
        <v>148</v>
      </c>
      <c r="C69" s="39"/>
      <c r="D69" s="39"/>
      <c r="E69" s="39"/>
    </row>
    <row r="70" spans="1:5" ht="30" customHeight="1" x14ac:dyDescent="0.25">
      <c r="A70" s="11"/>
      <c r="B70" s="10" t="s">
        <v>77</v>
      </c>
      <c r="C70" s="39"/>
      <c r="D70" s="39"/>
      <c r="E70" s="39"/>
    </row>
    <row r="71" spans="1:5" ht="30" customHeight="1" x14ac:dyDescent="0.25">
      <c r="A71" s="11"/>
      <c r="B71" s="10" t="s">
        <v>78</v>
      </c>
      <c r="C71" s="39"/>
      <c r="D71" s="39"/>
      <c r="E71" s="39"/>
    </row>
    <row r="72" spans="1:5" ht="30" customHeight="1" x14ac:dyDescent="0.25">
      <c r="A72" s="11"/>
      <c r="B72" s="10" t="s">
        <v>79</v>
      </c>
      <c r="C72" s="39"/>
      <c r="D72" s="39"/>
      <c r="E72" s="39"/>
    </row>
    <row r="73" spans="1:5" ht="30" customHeight="1" x14ac:dyDescent="0.25">
      <c r="A73" s="11"/>
      <c r="B73" s="10" t="s">
        <v>80</v>
      </c>
      <c r="C73" s="39"/>
      <c r="D73" s="39"/>
      <c r="E73" s="39"/>
    </row>
    <row r="74" spans="1:5" ht="30" customHeight="1" x14ac:dyDescent="0.25">
      <c r="A74" s="11"/>
      <c r="B74" s="10" t="s">
        <v>81</v>
      </c>
      <c r="C74" s="39"/>
      <c r="D74" s="39"/>
      <c r="E74" s="39"/>
    </row>
    <row r="75" spans="1:5" ht="30" customHeight="1" x14ac:dyDescent="0.25">
      <c r="A75" s="11"/>
      <c r="B75" s="10" t="s">
        <v>82</v>
      </c>
      <c r="C75" s="39"/>
      <c r="D75" s="39"/>
      <c r="E75" s="39"/>
    </row>
    <row r="76" spans="1:5" ht="30" customHeight="1" x14ac:dyDescent="0.25">
      <c r="A76" s="11"/>
      <c r="B76" s="10" t="s">
        <v>83</v>
      </c>
      <c r="C76" s="39"/>
      <c r="D76" s="39"/>
      <c r="E76" s="39"/>
    </row>
    <row r="77" spans="1:5" ht="30" customHeight="1" x14ac:dyDescent="0.25">
      <c r="A77" s="11"/>
      <c r="B77" s="10" t="s">
        <v>84</v>
      </c>
      <c r="C77" s="39"/>
      <c r="D77" s="39"/>
      <c r="E77" s="39"/>
    </row>
    <row r="78" spans="1:5" ht="30" customHeight="1" x14ac:dyDescent="0.25">
      <c r="A78" s="11"/>
      <c r="B78" s="10" t="s">
        <v>85</v>
      </c>
      <c r="C78" s="39"/>
      <c r="D78" s="39"/>
      <c r="E78" s="39"/>
    </row>
    <row r="79" spans="1:5" ht="36.75" customHeight="1" x14ac:dyDescent="0.25">
      <c r="A79" s="11"/>
      <c r="B79" s="10" t="s">
        <v>86</v>
      </c>
      <c r="C79" s="39"/>
      <c r="D79" s="39"/>
      <c r="E79" s="39"/>
    </row>
    <row r="80" spans="1:5" ht="30" customHeight="1" x14ac:dyDescent="0.25">
      <c r="A80" s="11"/>
      <c r="B80" s="10" t="s">
        <v>87</v>
      </c>
      <c r="C80" s="39"/>
      <c r="D80" s="39"/>
      <c r="E80" s="39"/>
    </row>
    <row r="81" spans="1:5" ht="30" customHeight="1" x14ac:dyDescent="0.25">
      <c r="A81" s="11"/>
      <c r="B81" s="10" t="s">
        <v>88</v>
      </c>
      <c r="C81" s="39"/>
      <c r="D81" s="39"/>
      <c r="E81" s="39"/>
    </row>
    <row r="82" spans="1:5" ht="30" customHeight="1" x14ac:dyDescent="0.25">
      <c r="A82" s="11"/>
      <c r="B82" s="10" t="s">
        <v>89</v>
      </c>
      <c r="C82" s="39"/>
      <c r="D82" s="39"/>
      <c r="E82" s="39"/>
    </row>
    <row r="83" spans="1:5" ht="30" customHeight="1" x14ac:dyDescent="0.25">
      <c r="A83" s="11"/>
      <c r="B83" s="10" t="s">
        <v>90</v>
      </c>
      <c r="C83" s="39"/>
      <c r="D83" s="39"/>
      <c r="E83" s="39"/>
    </row>
    <row r="84" spans="1:5" ht="30" customHeight="1" x14ac:dyDescent="0.25">
      <c r="A84" s="11"/>
      <c r="B84" s="10" t="s">
        <v>91</v>
      </c>
      <c r="C84" s="39"/>
      <c r="D84" s="39"/>
      <c r="E84" s="39"/>
    </row>
    <row r="85" spans="1:5" ht="30" customHeight="1" x14ac:dyDescent="0.25">
      <c r="A85" s="11"/>
      <c r="B85" s="10" t="s">
        <v>92</v>
      </c>
      <c r="C85" s="39"/>
      <c r="D85" s="39"/>
      <c r="E85" s="39"/>
    </row>
    <row r="86" spans="1:5" ht="30" customHeight="1" x14ac:dyDescent="0.25">
      <c r="A86" s="11"/>
      <c r="B86" s="10" t="s">
        <v>93</v>
      </c>
      <c r="C86" s="39"/>
      <c r="D86" s="39"/>
      <c r="E86" s="39"/>
    </row>
    <row r="87" spans="1:5" ht="30" customHeight="1" x14ac:dyDescent="0.25">
      <c r="A87" s="11"/>
      <c r="B87" s="10" t="s">
        <v>140</v>
      </c>
      <c r="C87" s="39"/>
      <c r="D87" s="39"/>
      <c r="E87" s="39"/>
    </row>
    <row r="88" spans="1:5" ht="30" customHeight="1" x14ac:dyDescent="0.25">
      <c r="A88" s="11"/>
      <c r="B88" s="10" t="s">
        <v>94</v>
      </c>
      <c r="C88" s="39"/>
      <c r="D88" s="39"/>
      <c r="E88" s="39"/>
    </row>
    <row r="89" spans="1:5" ht="30" customHeight="1" x14ac:dyDescent="0.25">
      <c r="A89" s="11"/>
      <c r="B89" s="10" t="s">
        <v>95</v>
      </c>
      <c r="C89" s="39"/>
      <c r="D89" s="39"/>
      <c r="E89" s="39"/>
    </row>
    <row r="90" spans="1:5" ht="30" customHeight="1" x14ac:dyDescent="0.25">
      <c r="A90" s="11"/>
      <c r="B90" s="10" t="s">
        <v>96</v>
      </c>
      <c r="C90" s="39"/>
      <c r="D90" s="39"/>
      <c r="E90" s="39"/>
    </row>
    <row r="91" spans="1:5" ht="30" customHeight="1" x14ac:dyDescent="0.25">
      <c r="A91" s="11"/>
      <c r="B91" s="10" t="s">
        <v>97</v>
      </c>
      <c r="C91" s="39"/>
      <c r="D91" s="39"/>
      <c r="E91" s="39"/>
    </row>
    <row r="92" spans="1:5" ht="30" customHeight="1" x14ac:dyDescent="0.25">
      <c r="A92" s="11"/>
      <c r="B92" s="10" t="s">
        <v>98</v>
      </c>
      <c r="C92" s="39"/>
      <c r="D92" s="39"/>
      <c r="E92" s="39"/>
    </row>
    <row r="93" spans="1:5" ht="30" customHeight="1" x14ac:dyDescent="0.25">
      <c r="A93" s="11"/>
      <c r="B93" s="10"/>
      <c r="C93" s="39"/>
      <c r="D93" s="39"/>
      <c r="E93" s="39"/>
    </row>
    <row r="94" spans="1:5" ht="30" customHeight="1" x14ac:dyDescent="0.25">
      <c r="A94" s="11"/>
      <c r="B94" s="23"/>
      <c r="C94" s="39"/>
      <c r="D94" s="39"/>
      <c r="E94" s="39"/>
    </row>
    <row r="95" spans="1:5" ht="30" customHeight="1" x14ac:dyDescent="0.25">
      <c r="A95" s="11"/>
      <c r="B95" s="10" t="s">
        <v>100</v>
      </c>
      <c r="C95" s="39"/>
      <c r="D95" s="39"/>
      <c r="E95" s="39"/>
    </row>
    <row r="96" spans="1:5" ht="30" customHeight="1" x14ac:dyDescent="0.25">
      <c r="A96" s="11"/>
      <c r="B96" s="10" t="s">
        <v>101</v>
      </c>
      <c r="C96" s="39"/>
      <c r="D96" s="39"/>
      <c r="E96" s="39"/>
    </row>
    <row r="97" spans="1:5" ht="30" customHeight="1" x14ac:dyDescent="0.25">
      <c r="A97" s="11"/>
      <c r="B97" s="10" t="s">
        <v>102</v>
      </c>
      <c r="C97" s="39"/>
      <c r="D97" s="39"/>
      <c r="E97" s="39"/>
    </row>
    <row r="98" spans="1:5" ht="30" customHeight="1" x14ac:dyDescent="0.25">
      <c r="A98" s="11"/>
      <c r="B98" s="10" t="s">
        <v>142</v>
      </c>
      <c r="C98" s="39"/>
      <c r="D98" s="39"/>
      <c r="E98" s="39"/>
    </row>
    <row r="99" spans="1:5" ht="30" customHeight="1" x14ac:dyDescent="0.25">
      <c r="A99" s="45" t="s">
        <v>9</v>
      </c>
      <c r="B99" s="36" t="s">
        <v>103</v>
      </c>
      <c r="C99" s="37">
        <f>C100</f>
        <v>0</v>
      </c>
      <c r="D99" s="37">
        <f t="shared" ref="D99:E99" si="5">D100</f>
        <v>0</v>
      </c>
      <c r="E99" s="37">
        <f t="shared" si="5"/>
        <v>0</v>
      </c>
    </row>
    <row r="100" spans="1:5" ht="30" customHeight="1" x14ac:dyDescent="0.25">
      <c r="A100" s="11" t="s">
        <v>1</v>
      </c>
      <c r="B100" s="10" t="s">
        <v>104</v>
      </c>
      <c r="C100" s="39"/>
      <c r="D100" s="39"/>
      <c r="E100" s="39"/>
    </row>
    <row r="101" spans="1:5" s="80" customFormat="1" ht="30" customHeight="1" x14ac:dyDescent="0.25">
      <c r="A101" s="53" t="s">
        <v>11</v>
      </c>
      <c r="B101" s="54" t="s">
        <v>105</v>
      </c>
      <c r="C101" s="55">
        <f>C102+C103+C104</f>
        <v>0</v>
      </c>
      <c r="D101" s="55">
        <f t="shared" ref="D101" si="6">D102+D103+D104</f>
        <v>0</v>
      </c>
      <c r="E101" s="55">
        <f t="shared" ref="E101" si="7">E102+E103+E104</f>
        <v>0</v>
      </c>
    </row>
    <row r="102" spans="1:5" ht="30" customHeight="1" x14ac:dyDescent="0.25">
      <c r="A102" s="11"/>
      <c r="B102" s="10" t="s">
        <v>106</v>
      </c>
      <c r="C102" s="39"/>
      <c r="D102" s="39"/>
      <c r="E102" s="39"/>
    </row>
    <row r="103" spans="1:5" ht="30" customHeight="1" x14ac:dyDescent="0.25">
      <c r="A103" s="11"/>
      <c r="B103" s="10" t="s">
        <v>107</v>
      </c>
      <c r="C103" s="39"/>
      <c r="D103" s="39"/>
      <c r="E103" s="39"/>
    </row>
    <row r="104" spans="1:5" ht="30" customHeight="1" x14ac:dyDescent="0.25">
      <c r="A104" s="11"/>
      <c r="B104" s="10" t="s">
        <v>108</v>
      </c>
      <c r="C104" s="39"/>
      <c r="D104" s="39"/>
      <c r="E104" s="39"/>
    </row>
    <row r="105" spans="1:5" s="80" customFormat="1" ht="30" customHeight="1" x14ac:dyDescent="0.25">
      <c r="A105" s="53" t="s">
        <v>15</v>
      </c>
      <c r="B105" s="54" t="s">
        <v>109</v>
      </c>
      <c r="C105" s="55">
        <f>C106</f>
        <v>0</v>
      </c>
      <c r="D105" s="55">
        <f t="shared" ref="D105:E105" si="8">D106</f>
        <v>0</v>
      </c>
      <c r="E105" s="55">
        <f t="shared" si="8"/>
        <v>0</v>
      </c>
    </row>
    <row r="106" spans="1:5" ht="30" customHeight="1" x14ac:dyDescent="0.25">
      <c r="A106" s="42"/>
      <c r="B106" s="19" t="s">
        <v>110</v>
      </c>
      <c r="C106" s="39"/>
      <c r="D106" s="39"/>
      <c r="E106" s="39"/>
    </row>
    <row r="107" spans="1:5" s="56" customFormat="1" ht="30" customHeight="1" x14ac:dyDescent="0.25">
      <c r="A107" s="53" t="s">
        <v>19</v>
      </c>
      <c r="B107" s="54" t="s">
        <v>158</v>
      </c>
      <c r="C107" s="55">
        <f>C108</f>
        <v>0</v>
      </c>
      <c r="D107" s="55">
        <f t="shared" ref="D107" si="9">D108</f>
        <v>0</v>
      </c>
      <c r="E107" s="55">
        <f>E108</f>
        <v>0</v>
      </c>
    </row>
    <row r="108" spans="1:5" s="8" customFormat="1" ht="30" customHeight="1" x14ac:dyDescent="0.25">
      <c r="A108" s="42"/>
      <c r="B108" s="19" t="s">
        <v>158</v>
      </c>
      <c r="C108" s="39"/>
      <c r="D108" s="39"/>
      <c r="E108" s="39"/>
    </row>
    <row r="109" spans="1:5" s="80" customFormat="1" ht="30" customHeight="1" x14ac:dyDescent="0.25">
      <c r="A109" s="53" t="s">
        <v>21</v>
      </c>
      <c r="B109" s="54" t="s">
        <v>111</v>
      </c>
      <c r="C109" s="55">
        <f>C110+C111+C112+C113+C114+C115+C116+C117+C118+C119+C120+C121+C122+C123+C124+C125</f>
        <v>0</v>
      </c>
      <c r="D109" s="55">
        <f t="shared" ref="D109" si="10">D110+D111+D112+D113+D114+D115+D116+D117+D118+D119+D120+D121+D122+D123+D124+D125</f>
        <v>0</v>
      </c>
      <c r="E109" s="55">
        <f t="shared" ref="E109" si="11">E110+E111+E112+E113+E114+E115+E116+E117+E118+E119+E120+E121+E122+E123+E124+E125</f>
        <v>0</v>
      </c>
    </row>
    <row r="110" spans="1:5" ht="30" customHeight="1" x14ac:dyDescent="0.25">
      <c r="A110" s="11"/>
      <c r="B110" s="10" t="s">
        <v>112</v>
      </c>
      <c r="C110" s="39"/>
      <c r="D110" s="39"/>
      <c r="E110" s="39"/>
    </row>
    <row r="111" spans="1:5" ht="30" customHeight="1" x14ac:dyDescent="0.25">
      <c r="A111" s="11"/>
      <c r="B111" s="10" t="s">
        <v>113</v>
      </c>
      <c r="C111" s="39"/>
      <c r="D111" s="39"/>
      <c r="E111" s="39"/>
    </row>
    <row r="112" spans="1:5" ht="30" customHeight="1" x14ac:dyDescent="0.25">
      <c r="A112" s="11"/>
      <c r="B112" s="10" t="s">
        <v>114</v>
      </c>
      <c r="C112" s="39"/>
      <c r="D112" s="39"/>
      <c r="E112" s="39"/>
    </row>
    <row r="113" spans="1:5" ht="30" customHeight="1" x14ac:dyDescent="0.25">
      <c r="A113" s="11" t="s">
        <v>1</v>
      </c>
      <c r="B113" s="10" t="s">
        <v>115</v>
      </c>
      <c r="C113" s="39"/>
      <c r="D113" s="39"/>
      <c r="E113" s="39"/>
    </row>
    <row r="114" spans="1:5" ht="30" customHeight="1" x14ac:dyDescent="0.25">
      <c r="A114" s="11"/>
      <c r="B114" s="10" t="s">
        <v>116</v>
      </c>
      <c r="C114" s="39"/>
      <c r="D114" s="39"/>
      <c r="E114" s="39"/>
    </row>
    <row r="115" spans="1:5" ht="30" customHeight="1" x14ac:dyDescent="0.25">
      <c r="A115" s="11"/>
      <c r="B115" s="10" t="s">
        <v>117</v>
      </c>
      <c r="C115" s="39"/>
      <c r="D115" s="39"/>
      <c r="E115" s="39"/>
    </row>
    <row r="116" spans="1:5" ht="30" customHeight="1" x14ac:dyDescent="0.25">
      <c r="A116" s="11"/>
      <c r="B116" s="10" t="s">
        <v>118</v>
      </c>
      <c r="C116" s="39"/>
      <c r="D116" s="39"/>
      <c r="E116" s="39"/>
    </row>
    <row r="117" spans="1:5" ht="30" customHeight="1" x14ac:dyDescent="0.25">
      <c r="A117" s="11"/>
      <c r="B117" s="10" t="s">
        <v>119</v>
      </c>
      <c r="C117" s="39"/>
      <c r="D117" s="39"/>
      <c r="E117" s="39"/>
    </row>
    <row r="118" spans="1:5" ht="30" customHeight="1" x14ac:dyDescent="0.25">
      <c r="A118" s="11"/>
      <c r="B118" s="10" t="s">
        <v>120</v>
      </c>
      <c r="C118" s="39"/>
      <c r="D118" s="39"/>
      <c r="E118" s="39"/>
    </row>
    <row r="119" spans="1:5" ht="30" customHeight="1" x14ac:dyDescent="0.25">
      <c r="A119" s="11"/>
      <c r="B119" s="10" t="s">
        <v>121</v>
      </c>
      <c r="C119" s="39"/>
      <c r="D119" s="39"/>
      <c r="E119" s="39"/>
    </row>
    <row r="120" spans="1:5" ht="30" customHeight="1" x14ac:dyDescent="0.25">
      <c r="A120" s="11"/>
      <c r="B120" s="10" t="s">
        <v>122</v>
      </c>
      <c r="C120" s="39"/>
      <c r="D120" s="39"/>
      <c r="E120" s="39"/>
    </row>
    <row r="121" spans="1:5" ht="30" customHeight="1" x14ac:dyDescent="0.25">
      <c r="A121" s="11"/>
      <c r="B121" s="10" t="s">
        <v>123</v>
      </c>
      <c r="C121" s="39"/>
      <c r="D121" s="39"/>
      <c r="E121" s="39"/>
    </row>
    <row r="122" spans="1:5" ht="30" customHeight="1" x14ac:dyDescent="0.25">
      <c r="A122" s="11"/>
      <c r="B122" s="10" t="s">
        <v>124</v>
      </c>
      <c r="C122" s="39"/>
      <c r="D122" s="39"/>
      <c r="E122" s="39"/>
    </row>
    <row r="123" spans="1:5" ht="30" customHeight="1" x14ac:dyDescent="0.25">
      <c r="A123" s="11"/>
      <c r="B123" s="10" t="s">
        <v>125</v>
      </c>
      <c r="C123" s="39"/>
      <c r="D123" s="39"/>
      <c r="E123" s="39"/>
    </row>
    <row r="124" spans="1:5" ht="30" customHeight="1" x14ac:dyDescent="0.25">
      <c r="A124" s="11"/>
      <c r="B124" s="10" t="s">
        <v>126</v>
      </c>
      <c r="C124" s="39"/>
      <c r="D124" s="39"/>
      <c r="E124" s="39"/>
    </row>
    <row r="125" spans="1:5" ht="30" customHeight="1" x14ac:dyDescent="0.25">
      <c r="A125" s="11"/>
      <c r="B125" s="10" t="s">
        <v>127</v>
      </c>
      <c r="C125" s="39"/>
      <c r="D125" s="39"/>
      <c r="E125" s="39"/>
    </row>
    <row r="126" spans="1:5" s="80" customFormat="1" ht="30" customHeight="1" x14ac:dyDescent="0.25">
      <c r="A126" s="58" t="s">
        <v>23</v>
      </c>
      <c r="B126" s="59" t="s">
        <v>128</v>
      </c>
      <c r="C126" s="60">
        <f>C127+C128</f>
        <v>0</v>
      </c>
      <c r="D126" s="60">
        <f>D127+D128</f>
        <v>0</v>
      </c>
      <c r="E126" s="60">
        <f>E127+E128</f>
        <v>0</v>
      </c>
    </row>
    <row r="127" spans="1:5" ht="30" customHeight="1" x14ac:dyDescent="0.25">
      <c r="A127" s="11"/>
      <c r="B127" s="10" t="s">
        <v>129</v>
      </c>
      <c r="C127" s="39"/>
      <c r="D127" s="39"/>
      <c r="E127" s="39"/>
    </row>
    <row r="128" spans="1:5" ht="30" customHeight="1" x14ac:dyDescent="0.25">
      <c r="A128" s="11"/>
      <c r="B128" s="10" t="s">
        <v>130</v>
      </c>
      <c r="C128" s="39"/>
      <c r="D128" s="39"/>
      <c r="E128" s="39"/>
    </row>
    <row r="129" spans="1:5" s="80" customFormat="1" ht="30" customHeight="1" x14ac:dyDescent="0.25">
      <c r="A129" s="58" t="s">
        <v>25</v>
      </c>
      <c r="B129" s="59" t="s">
        <v>131</v>
      </c>
      <c r="C129" s="60">
        <f>C130+C131+C132+C133</f>
        <v>0</v>
      </c>
      <c r="D129" s="60">
        <f t="shared" ref="D129" si="12">D130+D131+D132+D133</f>
        <v>0</v>
      </c>
      <c r="E129" s="60">
        <f t="shared" ref="E129" si="13">E130+E131+E132+E133</f>
        <v>0</v>
      </c>
    </row>
    <row r="130" spans="1:5" s="77" customFormat="1" ht="30" customHeight="1" x14ac:dyDescent="0.25">
      <c r="A130" s="48"/>
      <c r="B130" s="21" t="s">
        <v>132</v>
      </c>
      <c r="C130" s="39"/>
      <c r="D130" s="39"/>
      <c r="E130" s="39"/>
    </row>
    <row r="131" spans="1:5" ht="51" customHeight="1" x14ac:dyDescent="0.25">
      <c r="A131" s="11"/>
      <c r="B131" s="10" t="s">
        <v>133</v>
      </c>
      <c r="C131" s="39"/>
      <c r="D131" s="39"/>
      <c r="E131" s="39"/>
    </row>
    <row r="132" spans="1:5" ht="30" customHeight="1" x14ac:dyDescent="0.25">
      <c r="A132" s="11"/>
      <c r="B132" s="10" t="s">
        <v>134</v>
      </c>
      <c r="C132" s="39"/>
      <c r="D132" s="39"/>
      <c r="E132" s="39"/>
    </row>
    <row r="133" spans="1:5" ht="30" customHeight="1" x14ac:dyDescent="0.25">
      <c r="A133" s="11"/>
      <c r="B133" s="10" t="s">
        <v>135</v>
      </c>
      <c r="C133" s="39"/>
      <c r="D133" s="39"/>
      <c r="E133" s="39"/>
    </row>
    <row r="134" spans="1:5" s="79" customFormat="1" ht="30" customHeight="1" x14ac:dyDescent="0.25">
      <c r="A134" s="15" t="s">
        <v>27</v>
      </c>
      <c r="B134" s="25" t="s">
        <v>138</v>
      </c>
      <c r="C134" s="29">
        <f t="shared" ref="C134:D134" si="14">C9-C29</f>
        <v>0</v>
      </c>
      <c r="D134" s="29">
        <f t="shared" si="14"/>
        <v>0</v>
      </c>
      <c r="E134" s="29">
        <f t="shared" ref="E134" si="15">E9-E29</f>
        <v>0</v>
      </c>
    </row>
  </sheetData>
  <mergeCells count="11">
    <mergeCell ref="B4:D4"/>
    <mergeCell ref="A6:A8"/>
    <mergeCell ref="B6:B8"/>
    <mergeCell ref="C6:C8"/>
    <mergeCell ref="D6:D8"/>
    <mergeCell ref="E6:E8"/>
    <mergeCell ref="E26:E28"/>
    <mergeCell ref="A26:A28"/>
    <mergeCell ref="B26:B28"/>
    <mergeCell ref="C26:C28"/>
    <mergeCell ref="D26:D28"/>
  </mergeCells>
  <pageMargins left="0.70866141732283472" right="0.70866141732283472" top="0.74803149606299213" bottom="0.74803149606299213" header="0.31496062992125984" footer="0.31496062992125984"/>
  <pageSetup paperSize="9" scale="57" fitToHeight="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134"/>
  <sheetViews>
    <sheetView topLeftCell="A105" workbookViewId="0">
      <selection activeCell="E107" sqref="E107"/>
    </sheetView>
  </sheetViews>
  <sheetFormatPr defaultRowHeight="15" x14ac:dyDescent="0.25"/>
  <cols>
    <col min="1" max="1" width="7.140625" style="41" customWidth="1"/>
    <col min="2" max="2" width="31.140625" style="49" customWidth="1"/>
    <col min="3" max="3" width="17.5703125" style="30" customWidth="1"/>
    <col min="4" max="5" width="19.42578125" style="30" customWidth="1"/>
    <col min="6" max="16384" width="9.140625" style="49"/>
  </cols>
  <sheetData>
    <row r="1" spans="1:5" s="78" customFormat="1" x14ac:dyDescent="0.25">
      <c r="A1" s="13"/>
      <c r="B1" s="16"/>
      <c r="C1" s="26"/>
      <c r="D1" s="26"/>
      <c r="E1" s="26"/>
    </row>
    <row r="2" spans="1:5" s="80" customFormat="1" x14ac:dyDescent="0.25">
      <c r="A2" s="68"/>
      <c r="B2" s="17" t="s">
        <v>0</v>
      </c>
      <c r="C2" s="69"/>
      <c r="D2" s="69"/>
      <c r="E2" s="69"/>
    </row>
    <row r="3" spans="1:5" s="80" customFormat="1" ht="15.75" x14ac:dyDescent="0.25">
      <c r="A3" s="70" t="s">
        <v>1</v>
      </c>
      <c r="B3" s="87" t="s">
        <v>151</v>
      </c>
      <c r="C3" s="28"/>
      <c r="D3" s="28"/>
      <c r="E3" s="28"/>
    </row>
    <row r="4" spans="1:5" s="80" customFormat="1" ht="15.75" x14ac:dyDescent="0.25">
      <c r="A4" s="70"/>
      <c r="B4" s="137" t="s">
        <v>152</v>
      </c>
      <c r="C4" s="137"/>
      <c r="D4" s="137"/>
      <c r="E4" s="71"/>
    </row>
    <row r="5" spans="1:5" s="78" customFormat="1" ht="15.75" x14ac:dyDescent="0.25">
      <c r="A5" s="1"/>
      <c r="B5" s="16"/>
      <c r="C5" s="26"/>
      <c r="D5" s="26"/>
      <c r="E5" s="26"/>
    </row>
    <row r="6" spans="1:5" s="78" customFormat="1" ht="15" customHeight="1" x14ac:dyDescent="0.25">
      <c r="A6" s="138" t="s">
        <v>1</v>
      </c>
      <c r="B6" s="141" t="s">
        <v>2</v>
      </c>
      <c r="C6" s="134" t="s">
        <v>153</v>
      </c>
      <c r="D6" s="134" t="s">
        <v>154</v>
      </c>
      <c r="E6" s="134" t="s">
        <v>150</v>
      </c>
    </row>
    <row r="7" spans="1:5" s="78" customFormat="1" ht="15" customHeight="1" x14ac:dyDescent="0.25">
      <c r="A7" s="139"/>
      <c r="B7" s="142"/>
      <c r="C7" s="135"/>
      <c r="D7" s="135"/>
      <c r="E7" s="135"/>
    </row>
    <row r="8" spans="1:5" s="78" customFormat="1" ht="25.5" customHeight="1" x14ac:dyDescent="0.25">
      <c r="A8" s="140"/>
      <c r="B8" s="143"/>
      <c r="C8" s="136"/>
      <c r="D8" s="136"/>
      <c r="E8" s="136"/>
    </row>
    <row r="9" spans="1:5" s="78" customFormat="1" ht="30" customHeight="1" x14ac:dyDescent="0.25">
      <c r="A9" s="2" t="s">
        <v>3</v>
      </c>
      <c r="B9" s="18" t="s">
        <v>4</v>
      </c>
      <c r="C9" s="3">
        <f>C10+C11+C12+C13+C14+C15+C16+C17+C18+C19+C20+C21+C22+C23+C24+C25</f>
        <v>0</v>
      </c>
      <c r="D9" s="3">
        <f>D10+D11+D12+D13+D14+D15+D16+D17+D18+D19+D20+D21+D22+D23+D24+D25</f>
        <v>0</v>
      </c>
      <c r="E9" s="3">
        <f>E10+E11+E12+E13+E14+E15+E16+E17+E18+E19+E20+E21+E22+E23+E24+E25</f>
        <v>0</v>
      </c>
    </row>
    <row r="10" spans="1:5" ht="30" customHeight="1" x14ac:dyDescent="0.25">
      <c r="A10" s="38" t="s">
        <v>5</v>
      </c>
      <c r="B10" s="19" t="s">
        <v>6</v>
      </c>
      <c r="C10" s="39"/>
      <c r="D10" s="39"/>
      <c r="E10" s="39"/>
    </row>
    <row r="11" spans="1:5" ht="30" customHeight="1" x14ac:dyDescent="0.25">
      <c r="A11" s="40" t="s">
        <v>7</v>
      </c>
      <c r="B11" s="10" t="s">
        <v>8</v>
      </c>
      <c r="C11" s="39"/>
      <c r="D11" s="39"/>
      <c r="E11" s="39"/>
    </row>
    <row r="12" spans="1:5" ht="30" customHeight="1" x14ac:dyDescent="0.25">
      <c r="A12" s="40" t="s">
        <v>9</v>
      </c>
      <c r="B12" s="10" t="s">
        <v>10</v>
      </c>
      <c r="C12" s="39"/>
      <c r="D12" s="39"/>
      <c r="E12" s="39"/>
    </row>
    <row r="13" spans="1:5" ht="30" customHeight="1" x14ac:dyDescent="0.25">
      <c r="A13" s="38" t="s">
        <v>11</v>
      </c>
      <c r="B13" s="10" t="s">
        <v>12</v>
      </c>
      <c r="C13" s="39"/>
      <c r="D13" s="39"/>
      <c r="E13" s="39"/>
    </row>
    <row r="14" spans="1:5" ht="30" customHeight="1" x14ac:dyDescent="0.25">
      <c r="A14" s="40" t="s">
        <v>13</v>
      </c>
      <c r="B14" s="10" t="s">
        <v>14</v>
      </c>
      <c r="C14" s="39"/>
      <c r="D14" s="39"/>
      <c r="E14" s="39"/>
    </row>
    <row r="15" spans="1:5" ht="30" customHeight="1" x14ac:dyDescent="0.25">
      <c r="A15" s="40" t="s">
        <v>15</v>
      </c>
      <c r="B15" s="10" t="s">
        <v>16</v>
      </c>
      <c r="C15" s="39"/>
      <c r="D15" s="39"/>
      <c r="E15" s="39"/>
    </row>
    <row r="16" spans="1:5" ht="30" customHeight="1" x14ac:dyDescent="0.25">
      <c r="A16" s="38" t="s">
        <v>17</v>
      </c>
      <c r="B16" s="10" t="s">
        <v>18</v>
      </c>
      <c r="C16" s="39"/>
      <c r="D16" s="39"/>
      <c r="E16" s="39"/>
    </row>
    <row r="17" spans="1:5" ht="30" customHeight="1" x14ac:dyDescent="0.25">
      <c r="A17" s="40" t="s">
        <v>19</v>
      </c>
      <c r="B17" s="10" t="s">
        <v>20</v>
      </c>
      <c r="C17" s="39"/>
      <c r="D17" s="39"/>
      <c r="E17" s="39"/>
    </row>
    <row r="18" spans="1:5" ht="30" customHeight="1" x14ac:dyDescent="0.25">
      <c r="A18" s="40" t="s">
        <v>21</v>
      </c>
      <c r="B18" s="10" t="s">
        <v>22</v>
      </c>
      <c r="C18" s="39"/>
      <c r="D18" s="39"/>
      <c r="E18" s="39"/>
    </row>
    <row r="19" spans="1:5" ht="30" customHeight="1" x14ac:dyDescent="0.25">
      <c r="A19" s="38" t="s">
        <v>23</v>
      </c>
      <c r="B19" s="10" t="s">
        <v>24</v>
      </c>
      <c r="C19" s="39"/>
      <c r="D19" s="39"/>
      <c r="E19" s="39"/>
    </row>
    <row r="20" spans="1:5" ht="30" customHeight="1" x14ac:dyDescent="0.25">
      <c r="A20" s="40" t="s">
        <v>25</v>
      </c>
      <c r="B20" s="10" t="s">
        <v>26</v>
      </c>
      <c r="C20" s="39"/>
      <c r="D20" s="39"/>
      <c r="E20" s="39"/>
    </row>
    <row r="21" spans="1:5" ht="30" customHeight="1" x14ac:dyDescent="0.25">
      <c r="A21" s="40" t="s">
        <v>27</v>
      </c>
      <c r="B21" s="10" t="s">
        <v>28</v>
      </c>
      <c r="C21" s="39"/>
      <c r="D21" s="39"/>
      <c r="E21" s="39"/>
    </row>
    <row r="22" spans="1:5" ht="30" customHeight="1" x14ac:dyDescent="0.25">
      <c r="A22" s="38" t="s">
        <v>29</v>
      </c>
      <c r="B22" s="10" t="s">
        <v>30</v>
      </c>
      <c r="C22" s="39"/>
      <c r="D22" s="39"/>
      <c r="E22" s="39"/>
    </row>
    <row r="23" spans="1:5" ht="30" customHeight="1" x14ac:dyDescent="0.25">
      <c r="A23" s="40" t="s">
        <v>31</v>
      </c>
      <c r="B23" s="10" t="s">
        <v>32</v>
      </c>
      <c r="C23" s="39"/>
      <c r="D23" s="39"/>
      <c r="E23" s="39"/>
    </row>
    <row r="24" spans="1:5" ht="30" customHeight="1" x14ac:dyDescent="0.25">
      <c r="A24" s="40" t="s">
        <v>33</v>
      </c>
      <c r="B24" s="10" t="s">
        <v>34</v>
      </c>
      <c r="C24" s="39"/>
      <c r="D24" s="39"/>
      <c r="E24" s="39"/>
    </row>
    <row r="25" spans="1:5" ht="30" customHeight="1" x14ac:dyDescent="0.25">
      <c r="A25" s="38" t="s">
        <v>35</v>
      </c>
      <c r="B25" s="10" t="s">
        <v>36</v>
      </c>
      <c r="C25" s="39"/>
      <c r="D25" s="39"/>
      <c r="E25" s="39"/>
    </row>
    <row r="26" spans="1:5" s="78" customFormat="1" ht="30" customHeight="1" x14ac:dyDescent="0.25">
      <c r="A26" s="138" t="s">
        <v>1</v>
      </c>
      <c r="B26" s="131" t="s">
        <v>37</v>
      </c>
      <c r="C26" s="134" t="s">
        <v>153</v>
      </c>
      <c r="D26" s="134" t="s">
        <v>154</v>
      </c>
      <c r="E26" s="134" t="s">
        <v>150</v>
      </c>
    </row>
    <row r="27" spans="1:5" s="78" customFormat="1" ht="25.5" customHeight="1" x14ac:dyDescent="0.25">
      <c r="A27" s="139"/>
      <c r="B27" s="132"/>
      <c r="C27" s="135"/>
      <c r="D27" s="135"/>
      <c r="E27" s="135"/>
    </row>
    <row r="28" spans="1:5" s="78" customFormat="1" ht="30" hidden="1" customHeight="1" x14ac:dyDescent="0.25">
      <c r="A28" s="140"/>
      <c r="B28" s="133"/>
      <c r="C28" s="136"/>
      <c r="D28" s="136"/>
      <c r="E28" s="136"/>
    </row>
    <row r="29" spans="1:5" s="78" customFormat="1" ht="30" customHeight="1" x14ac:dyDescent="0.25">
      <c r="A29" s="6" t="s">
        <v>38</v>
      </c>
      <c r="B29" s="20" t="s">
        <v>39</v>
      </c>
      <c r="C29" s="7">
        <f>C31+C48+C99+C101+C105+C109+C126+C129+C107</f>
        <v>0</v>
      </c>
      <c r="D29" s="7">
        <f>D31+D48+D99+D101+D105+D109+D126+D129+D107</f>
        <v>0</v>
      </c>
      <c r="E29" s="7">
        <f>E31+E48+E99+E101+E105+E109+E126+E129+E107</f>
        <v>0</v>
      </c>
    </row>
    <row r="30" spans="1:5" ht="30" customHeight="1" x14ac:dyDescent="0.25">
      <c r="A30" s="42"/>
      <c r="B30" s="19"/>
      <c r="C30" s="39"/>
      <c r="D30" s="39"/>
      <c r="E30" s="39"/>
    </row>
    <row r="31" spans="1:5" s="80" customFormat="1" ht="30" customHeight="1" x14ac:dyDescent="0.25">
      <c r="A31" s="53" t="s">
        <v>5</v>
      </c>
      <c r="B31" s="54" t="s">
        <v>40</v>
      </c>
      <c r="C31" s="55">
        <f>C32+C33+C34+C35+C36+C37+C38+C39+C40+C41+C42+C43+C44+C45+C46+C47</f>
        <v>0</v>
      </c>
      <c r="D31" s="55">
        <f t="shared" ref="D31:E31" si="0">D32+D33+D34+D35+D36+D37+D38+D39+D40+D41+D42+D43+D44+D45+D46+D47</f>
        <v>0</v>
      </c>
      <c r="E31" s="55">
        <f t="shared" si="0"/>
        <v>0</v>
      </c>
    </row>
    <row r="32" spans="1:5" s="77" customFormat="1" ht="30" customHeight="1" x14ac:dyDescent="0.25">
      <c r="A32" s="46"/>
      <c r="B32" s="21" t="s">
        <v>41</v>
      </c>
      <c r="C32" s="39"/>
      <c r="D32" s="39"/>
      <c r="E32" s="39"/>
    </row>
    <row r="33" spans="1:5" s="77" customFormat="1" ht="30" customHeight="1" x14ac:dyDescent="0.25">
      <c r="A33" s="46"/>
      <c r="B33" s="21" t="s">
        <v>42</v>
      </c>
      <c r="C33" s="39"/>
      <c r="D33" s="39"/>
      <c r="E33" s="39"/>
    </row>
    <row r="34" spans="1:5" ht="30" customHeight="1" x14ac:dyDescent="0.25">
      <c r="A34" s="11" t="s">
        <v>1</v>
      </c>
      <c r="B34" s="10" t="s">
        <v>43</v>
      </c>
      <c r="C34" s="39"/>
      <c r="D34" s="39"/>
      <c r="E34" s="39"/>
    </row>
    <row r="35" spans="1:5" ht="30" customHeight="1" x14ac:dyDescent="0.25">
      <c r="A35" s="11"/>
      <c r="B35" s="10" t="s">
        <v>44</v>
      </c>
      <c r="C35" s="39"/>
      <c r="D35" s="39"/>
      <c r="E35" s="39"/>
    </row>
    <row r="36" spans="1:5" ht="30" customHeight="1" x14ac:dyDescent="0.25">
      <c r="A36" s="11"/>
      <c r="B36" s="10" t="s">
        <v>45</v>
      </c>
      <c r="C36" s="39"/>
      <c r="D36" s="39"/>
      <c r="E36" s="39"/>
    </row>
    <row r="37" spans="1:5" ht="30" customHeight="1" x14ac:dyDescent="0.25">
      <c r="A37" s="11" t="s">
        <v>1</v>
      </c>
      <c r="B37" s="10" t="s">
        <v>46</v>
      </c>
      <c r="C37" s="39"/>
      <c r="D37" s="39"/>
      <c r="E37" s="39"/>
    </row>
    <row r="38" spans="1:5" ht="30" customHeight="1" x14ac:dyDescent="0.25">
      <c r="A38" s="11"/>
      <c r="B38" s="10" t="s">
        <v>47</v>
      </c>
      <c r="C38" s="39"/>
      <c r="D38" s="39"/>
      <c r="E38" s="39"/>
    </row>
    <row r="39" spans="1:5" ht="30" customHeight="1" x14ac:dyDescent="0.25">
      <c r="A39" s="11"/>
      <c r="B39" s="10" t="s">
        <v>48</v>
      </c>
      <c r="C39" s="39"/>
      <c r="D39" s="39"/>
      <c r="E39" s="39"/>
    </row>
    <row r="40" spans="1:5" ht="30" customHeight="1" x14ac:dyDescent="0.25">
      <c r="A40" s="11"/>
      <c r="B40" s="10" t="s">
        <v>49</v>
      </c>
      <c r="C40" s="39"/>
      <c r="D40" s="39"/>
      <c r="E40" s="39"/>
    </row>
    <row r="41" spans="1:5" ht="30" customHeight="1" x14ac:dyDescent="0.25">
      <c r="A41" s="11"/>
      <c r="B41" s="10" t="s">
        <v>143</v>
      </c>
      <c r="C41" s="39"/>
      <c r="D41" s="39"/>
      <c r="E41" s="39"/>
    </row>
    <row r="42" spans="1:5" ht="30" customHeight="1" x14ac:dyDescent="0.25">
      <c r="A42" s="11"/>
      <c r="B42" s="10" t="s">
        <v>149</v>
      </c>
      <c r="C42" s="39"/>
      <c r="D42" s="39"/>
      <c r="E42" s="39"/>
    </row>
    <row r="43" spans="1:5" ht="30" customHeight="1" x14ac:dyDescent="0.25">
      <c r="A43" s="11"/>
      <c r="B43" s="10" t="s">
        <v>50</v>
      </c>
      <c r="C43" s="39"/>
      <c r="D43" s="39"/>
      <c r="E43" s="39"/>
    </row>
    <row r="44" spans="1:5" ht="30" customHeight="1" x14ac:dyDescent="0.25">
      <c r="A44" s="11"/>
      <c r="B44" s="10" t="s">
        <v>51</v>
      </c>
      <c r="C44" s="39"/>
      <c r="D44" s="39"/>
      <c r="E44" s="39"/>
    </row>
    <row r="45" spans="1:5" ht="30" customHeight="1" x14ac:dyDescent="0.25">
      <c r="A45" s="11"/>
      <c r="B45" s="10" t="s">
        <v>144</v>
      </c>
      <c r="C45" s="39"/>
      <c r="D45" s="39"/>
      <c r="E45" s="39"/>
    </row>
    <row r="46" spans="1:5" ht="30" customHeight="1" x14ac:dyDescent="0.25">
      <c r="A46" s="11"/>
      <c r="B46" s="10"/>
      <c r="C46" s="39"/>
      <c r="D46" s="39"/>
      <c r="E46" s="39"/>
    </row>
    <row r="47" spans="1:5" ht="30" customHeight="1" x14ac:dyDescent="0.25">
      <c r="A47" s="11"/>
      <c r="B47" s="10" t="s">
        <v>54</v>
      </c>
      <c r="C47" s="39"/>
      <c r="D47" s="39"/>
      <c r="E47" s="39"/>
    </row>
    <row r="48" spans="1:5" s="80" customFormat="1" ht="30" customHeight="1" x14ac:dyDescent="0.25">
      <c r="A48" s="53" t="s">
        <v>7</v>
      </c>
      <c r="B48" s="54" t="s">
        <v>55</v>
      </c>
      <c r="C48" s="55">
        <f>C49+C50+C51+C52+C53+C54+C55+C56+C57+C58+C59+C60+C61+C62+C63+C64+C65+C66+C67+C68+C69+C70+C71+C72+C73+C75+C76+C77+C78+C79+C80+C81+C82+C83+C84+C85+C86+C87+C88+C89+C90+C91+C92+C93+C94+C95+C96+C97+C98+C74</f>
        <v>0</v>
      </c>
      <c r="D48" s="55">
        <f t="shared" ref="D48:E48" si="1">D49+D50+D51+D52+D53+D54+D55+D56+D57+D58+D59+D60+D61+D62+D63+D64+D65+D66+D67+D68+D69+D70+D71+D72+D73+D75+D76+D77+D78+D79+D80+D81+D82+D83+D84+D85+D86+D87+D88+D89+D90+D91+D92+D93+D94+D95+D96+D97+D98+D74</f>
        <v>0</v>
      </c>
      <c r="E48" s="55">
        <f t="shared" si="1"/>
        <v>0</v>
      </c>
    </row>
    <row r="49" spans="1:5" ht="30" customHeight="1" x14ac:dyDescent="0.25">
      <c r="A49" s="11"/>
      <c r="B49" s="10" t="s">
        <v>56</v>
      </c>
      <c r="C49" s="39"/>
      <c r="D49" s="39"/>
      <c r="E49" s="39"/>
    </row>
    <row r="50" spans="1:5" ht="30" customHeight="1" x14ac:dyDescent="0.25">
      <c r="A50" s="11"/>
      <c r="B50" s="10" t="s">
        <v>57</v>
      </c>
      <c r="C50" s="39"/>
      <c r="D50" s="39"/>
      <c r="E50" s="39"/>
    </row>
    <row r="51" spans="1:5" ht="30" customHeight="1" x14ac:dyDescent="0.25">
      <c r="A51" s="11"/>
      <c r="B51" s="10" t="s">
        <v>58</v>
      </c>
      <c r="C51" s="39"/>
      <c r="D51" s="39"/>
      <c r="E51" s="39"/>
    </row>
    <row r="52" spans="1:5" ht="30" customHeight="1" x14ac:dyDescent="0.25">
      <c r="A52" s="11"/>
      <c r="B52" s="10" t="s">
        <v>59</v>
      </c>
      <c r="C52" s="39"/>
      <c r="D52" s="39"/>
      <c r="E52" s="39"/>
    </row>
    <row r="53" spans="1:5" s="84" customFormat="1" ht="30" customHeight="1" x14ac:dyDescent="0.25">
      <c r="A53" s="11"/>
      <c r="B53" s="10" t="s">
        <v>60</v>
      </c>
      <c r="C53" s="39"/>
      <c r="D53" s="39"/>
      <c r="E53" s="39"/>
    </row>
    <row r="54" spans="1:5" ht="30" customHeight="1" x14ac:dyDescent="0.25">
      <c r="A54" s="11"/>
      <c r="B54" s="10" t="s">
        <v>61</v>
      </c>
      <c r="C54" s="39"/>
      <c r="D54" s="39"/>
      <c r="E54" s="39"/>
    </row>
    <row r="55" spans="1:5" ht="30" customHeight="1" x14ac:dyDescent="0.25">
      <c r="A55" s="11"/>
      <c r="B55" s="22" t="s">
        <v>62</v>
      </c>
      <c r="C55" s="39"/>
      <c r="D55" s="39"/>
      <c r="E55" s="39"/>
    </row>
    <row r="56" spans="1:5" ht="30" customHeight="1" x14ac:dyDescent="0.25">
      <c r="A56" s="11"/>
      <c r="B56" s="22" t="s">
        <v>63</v>
      </c>
      <c r="C56" s="39"/>
      <c r="D56" s="39"/>
      <c r="E56" s="39"/>
    </row>
    <row r="57" spans="1:5" ht="30" customHeight="1" x14ac:dyDescent="0.25">
      <c r="A57" s="11"/>
      <c r="B57" s="10" t="s">
        <v>64</v>
      </c>
      <c r="C57" s="39"/>
      <c r="D57" s="39"/>
      <c r="E57" s="39"/>
    </row>
    <row r="58" spans="1:5" ht="30" customHeight="1" x14ac:dyDescent="0.25">
      <c r="A58" s="11"/>
      <c r="B58" s="10" t="s">
        <v>145</v>
      </c>
      <c r="C58" s="39"/>
      <c r="D58" s="39"/>
      <c r="E58" s="39"/>
    </row>
    <row r="59" spans="1:5" ht="30" customHeight="1" x14ac:dyDescent="0.25">
      <c r="A59" s="11"/>
      <c r="B59" s="10"/>
      <c r="C59" s="39"/>
      <c r="D59" s="39"/>
      <c r="E59" s="39"/>
    </row>
    <row r="60" spans="1:5" ht="30" customHeight="1" x14ac:dyDescent="0.25">
      <c r="A60" s="11"/>
      <c r="B60" s="10" t="s">
        <v>67</v>
      </c>
      <c r="C60" s="39"/>
      <c r="D60" s="39"/>
      <c r="E60" s="39"/>
    </row>
    <row r="61" spans="1:5" ht="30" customHeight="1" x14ac:dyDescent="0.25">
      <c r="A61" s="11"/>
      <c r="B61" s="10" t="s">
        <v>68</v>
      </c>
      <c r="C61" s="39"/>
      <c r="D61" s="39"/>
      <c r="E61" s="39"/>
    </row>
    <row r="62" spans="1:5" ht="30" customHeight="1" x14ac:dyDescent="0.25">
      <c r="A62" s="11"/>
      <c r="B62" s="10" t="s">
        <v>69</v>
      </c>
      <c r="C62" s="39"/>
      <c r="D62" s="39"/>
      <c r="E62" s="39"/>
    </row>
    <row r="63" spans="1:5" ht="30" customHeight="1" x14ac:dyDescent="0.25">
      <c r="A63" s="11"/>
      <c r="B63" s="10" t="s">
        <v>146</v>
      </c>
      <c r="C63" s="39"/>
      <c r="D63" s="39"/>
      <c r="E63" s="39"/>
    </row>
    <row r="64" spans="1:5" ht="30" customHeight="1" x14ac:dyDescent="0.25">
      <c r="A64" s="11"/>
      <c r="B64" s="10"/>
      <c r="C64" s="39"/>
      <c r="D64" s="39"/>
      <c r="E64" s="39"/>
    </row>
    <row r="65" spans="1:5" ht="30" customHeight="1" x14ac:dyDescent="0.25">
      <c r="A65" s="11"/>
      <c r="B65" s="10" t="s">
        <v>72</v>
      </c>
      <c r="C65" s="39"/>
      <c r="D65" s="39"/>
      <c r="E65" s="39"/>
    </row>
    <row r="66" spans="1:5" ht="30" customHeight="1" x14ac:dyDescent="0.25">
      <c r="A66" s="11"/>
      <c r="B66" s="10" t="s">
        <v>73</v>
      </c>
      <c r="C66" s="39"/>
      <c r="D66" s="39"/>
      <c r="E66" s="39"/>
    </row>
    <row r="67" spans="1:5" ht="30" customHeight="1" x14ac:dyDescent="0.25">
      <c r="A67" s="11"/>
      <c r="B67" s="10" t="s">
        <v>74</v>
      </c>
      <c r="C67" s="39"/>
      <c r="D67" s="39"/>
      <c r="E67" s="39"/>
    </row>
    <row r="68" spans="1:5" ht="30" customHeight="1" x14ac:dyDescent="0.25">
      <c r="A68" s="11"/>
      <c r="B68" s="10" t="s">
        <v>147</v>
      </c>
      <c r="C68" s="39"/>
      <c r="D68" s="39"/>
      <c r="E68" s="39"/>
    </row>
    <row r="69" spans="1:5" ht="30" customHeight="1" x14ac:dyDescent="0.25">
      <c r="A69" s="11"/>
      <c r="B69" s="10" t="s">
        <v>148</v>
      </c>
      <c r="C69" s="39"/>
      <c r="D69" s="39"/>
      <c r="E69" s="39"/>
    </row>
    <row r="70" spans="1:5" ht="30" customHeight="1" x14ac:dyDescent="0.25">
      <c r="A70" s="11"/>
      <c r="B70" s="10" t="s">
        <v>77</v>
      </c>
      <c r="C70" s="39"/>
      <c r="D70" s="39"/>
      <c r="E70" s="39"/>
    </row>
    <row r="71" spans="1:5" ht="30" customHeight="1" x14ac:dyDescent="0.25">
      <c r="A71" s="11"/>
      <c r="B71" s="10" t="s">
        <v>78</v>
      </c>
      <c r="C71" s="39"/>
      <c r="D71" s="39"/>
      <c r="E71" s="39"/>
    </row>
    <row r="72" spans="1:5" ht="30" customHeight="1" x14ac:dyDescent="0.25">
      <c r="A72" s="11"/>
      <c r="B72" s="10" t="s">
        <v>79</v>
      </c>
      <c r="C72" s="39"/>
      <c r="D72" s="39"/>
      <c r="E72" s="39"/>
    </row>
    <row r="73" spans="1:5" ht="30" customHeight="1" x14ac:dyDescent="0.25">
      <c r="A73" s="11"/>
      <c r="B73" s="10" t="s">
        <v>80</v>
      </c>
      <c r="C73" s="39"/>
      <c r="D73" s="39"/>
      <c r="E73" s="39"/>
    </row>
    <row r="74" spans="1:5" ht="30" customHeight="1" x14ac:dyDescent="0.25">
      <c r="A74" s="11"/>
      <c r="B74" s="10" t="s">
        <v>81</v>
      </c>
      <c r="C74" s="39"/>
      <c r="D74" s="39"/>
      <c r="E74" s="39"/>
    </row>
    <row r="75" spans="1:5" ht="30" customHeight="1" x14ac:dyDescent="0.25">
      <c r="A75" s="11"/>
      <c r="B75" s="10" t="s">
        <v>82</v>
      </c>
      <c r="C75" s="39"/>
      <c r="D75" s="39"/>
      <c r="E75" s="39"/>
    </row>
    <row r="76" spans="1:5" ht="30" customHeight="1" x14ac:dyDescent="0.25">
      <c r="A76" s="11"/>
      <c r="B76" s="10" t="s">
        <v>83</v>
      </c>
      <c r="C76" s="39"/>
      <c r="D76" s="39"/>
      <c r="E76" s="39"/>
    </row>
    <row r="77" spans="1:5" ht="30" customHeight="1" x14ac:dyDescent="0.25">
      <c r="A77" s="11"/>
      <c r="B77" s="10" t="s">
        <v>84</v>
      </c>
      <c r="C77" s="39"/>
      <c r="D77" s="39"/>
      <c r="E77" s="39"/>
    </row>
    <row r="78" spans="1:5" ht="30" customHeight="1" x14ac:dyDescent="0.25">
      <c r="A78" s="11"/>
      <c r="B78" s="10" t="s">
        <v>85</v>
      </c>
      <c r="C78" s="39"/>
      <c r="D78" s="39"/>
      <c r="E78" s="39"/>
    </row>
    <row r="79" spans="1:5" ht="36.75" customHeight="1" x14ac:dyDescent="0.25">
      <c r="A79" s="11"/>
      <c r="B79" s="10" t="s">
        <v>86</v>
      </c>
      <c r="C79" s="39"/>
      <c r="D79" s="39"/>
      <c r="E79" s="39"/>
    </row>
    <row r="80" spans="1:5" ht="30" customHeight="1" x14ac:dyDescent="0.25">
      <c r="A80" s="11"/>
      <c r="B80" s="10" t="s">
        <v>87</v>
      </c>
      <c r="C80" s="39"/>
      <c r="D80" s="39"/>
      <c r="E80" s="39"/>
    </row>
    <row r="81" spans="1:5" ht="30" customHeight="1" x14ac:dyDescent="0.25">
      <c r="A81" s="11"/>
      <c r="B81" s="10" t="s">
        <v>88</v>
      </c>
      <c r="C81" s="39"/>
      <c r="D81" s="39"/>
      <c r="E81" s="39"/>
    </row>
    <row r="82" spans="1:5" ht="30" customHeight="1" x14ac:dyDescent="0.25">
      <c r="A82" s="11"/>
      <c r="B82" s="10" t="s">
        <v>89</v>
      </c>
      <c r="C82" s="39"/>
      <c r="D82" s="39"/>
      <c r="E82" s="39"/>
    </row>
    <row r="83" spans="1:5" ht="30" customHeight="1" x14ac:dyDescent="0.25">
      <c r="A83" s="11"/>
      <c r="B83" s="10" t="s">
        <v>90</v>
      </c>
      <c r="C83" s="39"/>
      <c r="D83" s="39"/>
      <c r="E83" s="39"/>
    </row>
    <row r="84" spans="1:5" ht="30" customHeight="1" x14ac:dyDescent="0.25">
      <c r="A84" s="11"/>
      <c r="B84" s="10" t="s">
        <v>91</v>
      </c>
      <c r="C84" s="39"/>
      <c r="D84" s="39"/>
      <c r="E84" s="39"/>
    </row>
    <row r="85" spans="1:5" ht="30" customHeight="1" x14ac:dyDescent="0.25">
      <c r="A85" s="11"/>
      <c r="B85" s="10" t="s">
        <v>92</v>
      </c>
      <c r="C85" s="39"/>
      <c r="D85" s="39"/>
      <c r="E85" s="39"/>
    </row>
    <row r="86" spans="1:5" ht="30" customHeight="1" x14ac:dyDescent="0.25">
      <c r="A86" s="11"/>
      <c r="B86" s="10" t="s">
        <v>93</v>
      </c>
      <c r="C86" s="39"/>
      <c r="D86" s="39"/>
      <c r="E86" s="39"/>
    </row>
    <row r="87" spans="1:5" ht="30" customHeight="1" x14ac:dyDescent="0.25">
      <c r="A87" s="11"/>
      <c r="B87" s="10" t="s">
        <v>140</v>
      </c>
      <c r="C87" s="39"/>
      <c r="D87" s="39"/>
      <c r="E87" s="39"/>
    </row>
    <row r="88" spans="1:5" ht="30" customHeight="1" x14ac:dyDescent="0.25">
      <c r="A88" s="11"/>
      <c r="B88" s="10" t="s">
        <v>94</v>
      </c>
      <c r="C88" s="39"/>
      <c r="D88" s="39"/>
      <c r="E88" s="39"/>
    </row>
    <row r="89" spans="1:5" ht="30" customHeight="1" x14ac:dyDescent="0.25">
      <c r="A89" s="11"/>
      <c r="B89" s="10" t="s">
        <v>95</v>
      </c>
      <c r="C89" s="39"/>
      <c r="D89" s="39"/>
      <c r="E89" s="39"/>
    </row>
    <row r="90" spans="1:5" ht="30" customHeight="1" x14ac:dyDescent="0.25">
      <c r="A90" s="11"/>
      <c r="B90" s="10" t="s">
        <v>96</v>
      </c>
      <c r="C90" s="39"/>
      <c r="D90" s="39"/>
      <c r="E90" s="39"/>
    </row>
    <row r="91" spans="1:5" ht="30" customHeight="1" x14ac:dyDescent="0.25">
      <c r="A91" s="11"/>
      <c r="B91" s="10" t="s">
        <v>97</v>
      </c>
      <c r="C91" s="39"/>
      <c r="D91" s="39"/>
      <c r="E91" s="39"/>
    </row>
    <row r="92" spans="1:5" ht="30" customHeight="1" x14ac:dyDescent="0.25">
      <c r="A92" s="11"/>
      <c r="B92" s="10" t="s">
        <v>98</v>
      </c>
      <c r="C92" s="39"/>
      <c r="D92" s="39"/>
      <c r="E92" s="39"/>
    </row>
    <row r="93" spans="1:5" ht="30" customHeight="1" x14ac:dyDescent="0.25">
      <c r="A93" s="11"/>
      <c r="B93" s="10"/>
      <c r="C93" s="39"/>
      <c r="D93" s="39"/>
      <c r="E93" s="39"/>
    </row>
    <row r="94" spans="1:5" ht="30" customHeight="1" x14ac:dyDescent="0.25">
      <c r="A94" s="11"/>
      <c r="B94" s="23"/>
      <c r="C94" s="39"/>
      <c r="D94" s="39"/>
      <c r="E94" s="39"/>
    </row>
    <row r="95" spans="1:5" ht="30" customHeight="1" x14ac:dyDescent="0.25">
      <c r="A95" s="11"/>
      <c r="B95" s="10" t="s">
        <v>100</v>
      </c>
      <c r="C95" s="39"/>
      <c r="D95" s="39"/>
      <c r="E95" s="39"/>
    </row>
    <row r="96" spans="1:5" ht="30" customHeight="1" x14ac:dyDescent="0.25">
      <c r="A96" s="11"/>
      <c r="B96" s="10" t="s">
        <v>101</v>
      </c>
      <c r="C96" s="39"/>
      <c r="D96" s="39"/>
      <c r="E96" s="39"/>
    </row>
    <row r="97" spans="1:5" ht="30" customHeight="1" x14ac:dyDescent="0.25">
      <c r="A97" s="11"/>
      <c r="B97" s="10" t="s">
        <v>102</v>
      </c>
      <c r="C97" s="39"/>
      <c r="D97" s="39"/>
      <c r="E97" s="39"/>
    </row>
    <row r="98" spans="1:5" ht="30" customHeight="1" x14ac:dyDescent="0.25">
      <c r="A98" s="11"/>
      <c r="B98" s="10" t="s">
        <v>142</v>
      </c>
      <c r="C98" s="39"/>
      <c r="D98" s="39"/>
      <c r="E98" s="39"/>
    </row>
    <row r="99" spans="1:5" s="80" customFormat="1" ht="30" customHeight="1" x14ac:dyDescent="0.25">
      <c r="A99" s="53" t="s">
        <v>9</v>
      </c>
      <c r="B99" s="54" t="s">
        <v>103</v>
      </c>
      <c r="C99" s="55">
        <f>C100</f>
        <v>0</v>
      </c>
      <c r="D99" s="55">
        <f t="shared" ref="D99:E99" si="2">D100</f>
        <v>0</v>
      </c>
      <c r="E99" s="55">
        <f t="shared" si="2"/>
        <v>0</v>
      </c>
    </row>
    <row r="100" spans="1:5" ht="30" customHeight="1" x14ac:dyDescent="0.25">
      <c r="A100" s="11" t="s">
        <v>1</v>
      </c>
      <c r="B100" s="10" t="s">
        <v>104</v>
      </c>
      <c r="C100" s="39"/>
      <c r="D100" s="39"/>
      <c r="E100" s="39"/>
    </row>
    <row r="101" spans="1:5" s="80" customFormat="1" ht="30" customHeight="1" x14ac:dyDescent="0.25">
      <c r="A101" s="53" t="s">
        <v>11</v>
      </c>
      <c r="B101" s="54" t="s">
        <v>105</v>
      </c>
      <c r="C101" s="55">
        <f>C102+C103+C104</f>
        <v>0</v>
      </c>
      <c r="D101" s="55">
        <f t="shared" ref="D101:E101" si="3">D102+D103+D104</f>
        <v>0</v>
      </c>
      <c r="E101" s="55">
        <f t="shared" si="3"/>
        <v>0</v>
      </c>
    </row>
    <row r="102" spans="1:5" s="84" customFormat="1" ht="30" customHeight="1" x14ac:dyDescent="0.25">
      <c r="A102" s="11"/>
      <c r="B102" s="10" t="s">
        <v>106</v>
      </c>
      <c r="C102" s="39"/>
      <c r="D102" s="39"/>
      <c r="E102" s="39"/>
    </row>
    <row r="103" spans="1:5" s="84" customFormat="1" ht="30" customHeight="1" x14ac:dyDescent="0.25">
      <c r="A103" s="11"/>
      <c r="B103" s="10" t="s">
        <v>107</v>
      </c>
      <c r="C103" s="39"/>
      <c r="D103" s="39"/>
      <c r="E103" s="39"/>
    </row>
    <row r="104" spans="1:5" s="84" customFormat="1" ht="30" customHeight="1" x14ac:dyDescent="0.25">
      <c r="A104" s="11"/>
      <c r="B104" s="10" t="s">
        <v>108</v>
      </c>
      <c r="C104" s="39"/>
      <c r="D104" s="39"/>
      <c r="E104" s="39"/>
    </row>
    <row r="105" spans="1:5" s="80" customFormat="1" ht="30" customHeight="1" x14ac:dyDescent="0.25">
      <c r="A105" s="53" t="s">
        <v>15</v>
      </c>
      <c r="B105" s="54" t="s">
        <v>109</v>
      </c>
      <c r="C105" s="55">
        <f>C106</f>
        <v>0</v>
      </c>
      <c r="D105" s="55">
        <f t="shared" ref="D105:E105" si="4">D106</f>
        <v>0</v>
      </c>
      <c r="E105" s="55">
        <f t="shared" si="4"/>
        <v>0</v>
      </c>
    </row>
    <row r="106" spans="1:5" ht="30" customHeight="1" x14ac:dyDescent="0.25">
      <c r="A106" s="42"/>
      <c r="B106" s="19" t="s">
        <v>110</v>
      </c>
      <c r="C106" s="39">
        <v>0</v>
      </c>
      <c r="D106" s="39"/>
      <c r="E106" s="39"/>
    </row>
    <row r="107" spans="1:5" s="56" customFormat="1" ht="30" customHeight="1" x14ac:dyDescent="0.25">
      <c r="A107" s="53" t="s">
        <v>19</v>
      </c>
      <c r="B107" s="54" t="s">
        <v>158</v>
      </c>
      <c r="C107" s="55">
        <f>C108</f>
        <v>0</v>
      </c>
      <c r="D107" s="55">
        <f t="shared" ref="D107" si="5">D108</f>
        <v>0</v>
      </c>
      <c r="E107" s="55">
        <f>E108</f>
        <v>0</v>
      </c>
    </row>
    <row r="108" spans="1:5" s="8" customFormat="1" ht="30" customHeight="1" x14ac:dyDescent="0.25">
      <c r="A108" s="42"/>
      <c r="B108" s="19" t="s">
        <v>158</v>
      </c>
      <c r="C108" s="39"/>
      <c r="D108" s="39"/>
      <c r="E108" s="39"/>
    </row>
    <row r="109" spans="1:5" s="80" customFormat="1" ht="30" customHeight="1" x14ac:dyDescent="0.25">
      <c r="A109" s="53" t="s">
        <v>21</v>
      </c>
      <c r="B109" s="54" t="s">
        <v>111</v>
      </c>
      <c r="C109" s="55">
        <f>C110+C111+C112+C113+C114+C115+C116+C117+C118+C119+C120+C121+C122+C123+C124+C125</f>
        <v>0</v>
      </c>
      <c r="D109" s="55">
        <f t="shared" ref="D109:E109" si="6">D110+D111+D112+D113+D114+D115+D116+D117+D118+D119+D120+D121+D122+D123+D124+D125</f>
        <v>0</v>
      </c>
      <c r="E109" s="55">
        <f t="shared" si="6"/>
        <v>0</v>
      </c>
    </row>
    <row r="110" spans="1:5" ht="30" customHeight="1" x14ac:dyDescent="0.25">
      <c r="A110" s="11"/>
      <c r="B110" s="10" t="s">
        <v>112</v>
      </c>
      <c r="C110" s="39"/>
      <c r="D110" s="39"/>
      <c r="E110" s="39"/>
    </row>
    <row r="111" spans="1:5" ht="30" customHeight="1" x14ac:dyDescent="0.25">
      <c r="A111" s="11"/>
      <c r="B111" s="10" t="s">
        <v>113</v>
      </c>
      <c r="C111" s="39"/>
      <c r="D111" s="39"/>
      <c r="E111" s="39"/>
    </row>
    <row r="112" spans="1:5" ht="30" customHeight="1" x14ac:dyDescent="0.25">
      <c r="A112" s="11"/>
      <c r="B112" s="10" t="s">
        <v>114</v>
      </c>
      <c r="C112" s="39"/>
      <c r="D112" s="39"/>
      <c r="E112" s="39"/>
    </row>
    <row r="113" spans="1:5" ht="30" customHeight="1" x14ac:dyDescent="0.25">
      <c r="A113" s="11" t="s">
        <v>1</v>
      </c>
      <c r="B113" s="10" t="s">
        <v>115</v>
      </c>
      <c r="C113" s="39"/>
      <c r="D113" s="39"/>
      <c r="E113" s="39"/>
    </row>
    <row r="114" spans="1:5" ht="30" customHeight="1" x14ac:dyDescent="0.25">
      <c r="A114" s="11"/>
      <c r="B114" s="10" t="s">
        <v>116</v>
      </c>
      <c r="C114" s="39"/>
      <c r="D114" s="39"/>
      <c r="E114" s="39"/>
    </row>
    <row r="115" spans="1:5" ht="30" customHeight="1" x14ac:dyDescent="0.25">
      <c r="A115" s="11"/>
      <c r="B115" s="10" t="s">
        <v>117</v>
      </c>
      <c r="C115" s="39"/>
      <c r="D115" s="39"/>
      <c r="E115" s="39"/>
    </row>
    <row r="116" spans="1:5" ht="30" customHeight="1" x14ac:dyDescent="0.25">
      <c r="A116" s="11"/>
      <c r="B116" s="10" t="s">
        <v>118</v>
      </c>
      <c r="C116" s="39"/>
      <c r="D116" s="39"/>
      <c r="E116" s="39"/>
    </row>
    <row r="117" spans="1:5" ht="30" customHeight="1" x14ac:dyDescent="0.25">
      <c r="A117" s="11"/>
      <c r="B117" s="10" t="s">
        <v>119</v>
      </c>
      <c r="C117" s="39"/>
      <c r="D117" s="39"/>
      <c r="E117" s="39"/>
    </row>
    <row r="118" spans="1:5" ht="30" customHeight="1" x14ac:dyDescent="0.25">
      <c r="A118" s="11"/>
      <c r="B118" s="10" t="s">
        <v>120</v>
      </c>
      <c r="C118" s="39"/>
      <c r="D118" s="39"/>
      <c r="E118" s="39"/>
    </row>
    <row r="119" spans="1:5" ht="30" customHeight="1" x14ac:dyDescent="0.25">
      <c r="A119" s="11"/>
      <c r="B119" s="10" t="s">
        <v>121</v>
      </c>
      <c r="C119" s="39"/>
      <c r="D119" s="39"/>
      <c r="E119" s="39"/>
    </row>
    <row r="120" spans="1:5" ht="30" customHeight="1" x14ac:dyDescent="0.25">
      <c r="A120" s="11"/>
      <c r="B120" s="10" t="s">
        <v>122</v>
      </c>
      <c r="C120" s="39"/>
      <c r="D120" s="39"/>
      <c r="E120" s="39"/>
    </row>
    <row r="121" spans="1:5" ht="30" customHeight="1" x14ac:dyDescent="0.25">
      <c r="A121" s="11"/>
      <c r="B121" s="10" t="s">
        <v>123</v>
      </c>
      <c r="C121" s="39"/>
      <c r="D121" s="39"/>
      <c r="E121" s="39"/>
    </row>
    <row r="122" spans="1:5" ht="30" customHeight="1" x14ac:dyDescent="0.25">
      <c r="A122" s="11"/>
      <c r="B122" s="10" t="s">
        <v>124</v>
      </c>
      <c r="C122" s="39"/>
      <c r="D122" s="39"/>
      <c r="E122" s="39"/>
    </row>
    <row r="123" spans="1:5" ht="30" customHeight="1" x14ac:dyDescent="0.25">
      <c r="A123" s="11"/>
      <c r="B123" s="10" t="s">
        <v>125</v>
      </c>
      <c r="C123" s="39"/>
      <c r="D123" s="39"/>
      <c r="E123" s="39"/>
    </row>
    <row r="124" spans="1:5" ht="30" customHeight="1" x14ac:dyDescent="0.25">
      <c r="A124" s="11"/>
      <c r="B124" s="10" t="s">
        <v>126</v>
      </c>
      <c r="C124" s="39"/>
      <c r="D124" s="39"/>
      <c r="E124" s="39"/>
    </row>
    <row r="125" spans="1:5" ht="30" customHeight="1" x14ac:dyDescent="0.25">
      <c r="A125" s="11"/>
      <c r="B125" s="10" t="s">
        <v>127</v>
      </c>
      <c r="C125" s="39"/>
      <c r="D125" s="39"/>
      <c r="E125" s="39"/>
    </row>
    <row r="126" spans="1:5" s="80" customFormat="1" ht="30" customHeight="1" x14ac:dyDescent="0.25">
      <c r="A126" s="58" t="s">
        <v>23</v>
      </c>
      <c r="B126" s="59" t="s">
        <v>128</v>
      </c>
      <c r="C126" s="60">
        <f>C127+C128</f>
        <v>0</v>
      </c>
      <c r="D126" s="60">
        <f>D127+D128</f>
        <v>0</v>
      </c>
      <c r="E126" s="60">
        <f>E127+E128</f>
        <v>0</v>
      </c>
    </row>
    <row r="127" spans="1:5" ht="30" customHeight="1" x14ac:dyDescent="0.25">
      <c r="A127" s="11"/>
      <c r="B127" s="10" t="s">
        <v>129</v>
      </c>
      <c r="C127" s="39">
        <v>0</v>
      </c>
      <c r="D127" s="39"/>
      <c r="E127" s="39"/>
    </row>
    <row r="128" spans="1:5" ht="30" customHeight="1" x14ac:dyDescent="0.25">
      <c r="A128" s="11"/>
      <c r="B128" s="10" t="s">
        <v>130</v>
      </c>
      <c r="C128" s="39">
        <v>0</v>
      </c>
      <c r="D128" s="39"/>
      <c r="E128" s="39"/>
    </row>
    <row r="129" spans="1:5" s="80" customFormat="1" ht="30" customHeight="1" x14ac:dyDescent="0.25">
      <c r="A129" s="58" t="s">
        <v>25</v>
      </c>
      <c r="B129" s="59" t="s">
        <v>131</v>
      </c>
      <c r="C129" s="60">
        <f>C130+C131+C132+C133</f>
        <v>0</v>
      </c>
      <c r="D129" s="60">
        <f t="shared" ref="D129" si="7">D130+D131+D132+D133</f>
        <v>0</v>
      </c>
      <c r="E129" s="60">
        <f t="shared" ref="E129" si="8">E130+E131+E132+E133</f>
        <v>0</v>
      </c>
    </row>
    <row r="130" spans="1:5" s="77" customFormat="1" ht="30" customHeight="1" x14ac:dyDescent="0.25">
      <c r="A130" s="48"/>
      <c r="B130" s="21" t="s">
        <v>132</v>
      </c>
      <c r="C130" s="39">
        <v>0</v>
      </c>
      <c r="D130" s="39"/>
      <c r="E130" s="39"/>
    </row>
    <row r="131" spans="1:5" ht="51" customHeight="1" x14ac:dyDescent="0.25">
      <c r="A131" s="11"/>
      <c r="B131" s="10" t="s">
        <v>133</v>
      </c>
      <c r="C131" s="39">
        <v>0</v>
      </c>
      <c r="D131" s="39"/>
      <c r="E131" s="39"/>
    </row>
    <row r="132" spans="1:5" ht="30" customHeight="1" x14ac:dyDescent="0.25">
      <c r="A132" s="11"/>
      <c r="B132" s="10" t="s">
        <v>134</v>
      </c>
      <c r="C132" s="39">
        <v>0</v>
      </c>
      <c r="D132" s="39"/>
      <c r="E132" s="39"/>
    </row>
    <row r="133" spans="1:5" ht="30" customHeight="1" x14ac:dyDescent="0.25">
      <c r="A133" s="11"/>
      <c r="B133" s="10" t="s">
        <v>135</v>
      </c>
      <c r="C133" s="39">
        <v>0</v>
      </c>
      <c r="D133" s="39"/>
      <c r="E133" s="39"/>
    </row>
    <row r="134" spans="1:5" s="79" customFormat="1" ht="30" customHeight="1" x14ac:dyDescent="0.25">
      <c r="A134" s="15" t="s">
        <v>27</v>
      </c>
      <c r="B134" s="25" t="s">
        <v>137</v>
      </c>
      <c r="C134" s="29">
        <f t="shared" ref="C134:D134" si="9">C9-C29</f>
        <v>0</v>
      </c>
      <c r="D134" s="29">
        <f t="shared" si="9"/>
        <v>0</v>
      </c>
      <c r="E134" s="29">
        <f t="shared" ref="E134" si="10">E9-E29</f>
        <v>0</v>
      </c>
    </row>
  </sheetData>
  <mergeCells count="11">
    <mergeCell ref="B4:D4"/>
    <mergeCell ref="A6:A8"/>
    <mergeCell ref="B6:B8"/>
    <mergeCell ref="C6:C8"/>
    <mergeCell ref="D6:D8"/>
    <mergeCell ref="E6:E8"/>
    <mergeCell ref="E26:E28"/>
    <mergeCell ref="A26:A28"/>
    <mergeCell ref="B26:B28"/>
    <mergeCell ref="C26:C28"/>
    <mergeCell ref="D26:D28"/>
  </mergeCells>
  <pageMargins left="0.70866141732283472" right="0.70866141732283472" top="0.74803149606299213" bottom="0.74803149606299213" header="0.31496062992125984" footer="0.31496062992125984"/>
  <pageSetup paperSize="9" scale="58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SVI ODJELI</vt:lpstr>
      <vt:lpstr>01 -OPĆI</vt:lpstr>
      <vt:lpstr>02- KOMUNALNI</vt:lpstr>
      <vt:lpstr>03-SMEĆE</vt:lpstr>
      <vt:lpstr>04-GROBLJA</vt:lpstr>
      <vt:lpstr>05-IGRALIŠTA</vt:lpstr>
      <vt:lpstr>08-PREFAKTURIRATI ALBANEŽ</vt:lpstr>
      <vt:lpstr>04-PROMIDŽBA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Samanta Rojnić</dc:creator>
  <cp:lastModifiedBy>Tatjana Stanko</cp:lastModifiedBy>
  <cp:lastPrinted>2020-12-09T12:56:16Z</cp:lastPrinted>
  <dcterms:created xsi:type="dcterms:W3CDTF">2017-03-13T08:53:27Z</dcterms:created>
  <dcterms:modified xsi:type="dcterms:W3CDTF">2021-12-13T08:56:10Z</dcterms:modified>
</cp:coreProperties>
</file>