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M:\RADNA POVRŠINA\planovi poslovanja\Med eko 2021\"/>
    </mc:Choice>
  </mc:AlternateContent>
  <xr:revisionPtr revIDLastSave="0" documentId="13_ncr:1_{D57AF0CA-A16A-4358-B4B9-7EF508C703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VI ODJELI" sheetId="1" r:id="rId1"/>
    <sheet name="01 -OPĆI" sheetId="2" r:id="rId2"/>
    <sheet name="02- KOMUNALNI" sheetId="3" r:id="rId3"/>
    <sheet name="03-SMEĆE" sheetId="4" r:id="rId4"/>
    <sheet name="04-PROMIDŽBA" sheetId="5" state="hidden" r:id="rId5"/>
    <sheet name="05-GROBLJA" sheetId="6" r:id="rId6"/>
    <sheet name="06-IGRALIŠTA" sheetId="7" r:id="rId7"/>
    <sheet name="08-PREFAKTURIRATI ALBANEŽ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6" l="1"/>
  <c r="D23" i="6"/>
  <c r="D34" i="6"/>
  <c r="D23" i="4"/>
  <c r="D13" i="4"/>
  <c r="D130" i="4"/>
  <c r="D118" i="4"/>
  <c r="D123" i="4"/>
  <c r="D113" i="4"/>
  <c r="D104" i="4"/>
  <c r="D103" i="4"/>
  <c r="D100" i="4"/>
  <c r="D79" i="4"/>
  <c r="D75" i="4"/>
  <c r="D55" i="4"/>
  <c r="D47" i="4"/>
  <c r="D33" i="4"/>
  <c r="D104" i="3"/>
  <c r="D103" i="3"/>
  <c r="D100" i="3"/>
  <c r="D33" i="3"/>
  <c r="D23" i="2"/>
  <c r="D128" i="2"/>
  <c r="D125" i="2"/>
  <c r="D122" i="2"/>
  <c r="D113" i="2"/>
  <c r="D100" i="2"/>
  <c r="D75" i="2"/>
  <c r="D58" i="2"/>
  <c r="D45" i="2"/>
  <c r="D34" i="2"/>
  <c r="E108" i="2" l="1"/>
  <c r="D108" i="1"/>
  <c r="D107" i="1" s="1"/>
  <c r="C108" i="1"/>
  <c r="C107" i="1" s="1"/>
  <c r="E108" i="8"/>
  <c r="D107" i="8"/>
  <c r="E107" i="8" s="1"/>
  <c r="C107" i="8"/>
  <c r="E108" i="7"/>
  <c r="D107" i="7"/>
  <c r="E107" i="7" s="1"/>
  <c r="C107" i="7"/>
  <c r="E108" i="6"/>
  <c r="D107" i="6"/>
  <c r="C107" i="6"/>
  <c r="E108" i="4"/>
  <c r="D107" i="4"/>
  <c r="E107" i="4" s="1"/>
  <c r="C107" i="4"/>
  <c r="C109" i="4"/>
  <c r="E110" i="4"/>
  <c r="E108" i="3"/>
  <c r="D107" i="3"/>
  <c r="C107" i="3"/>
  <c r="C107" i="2"/>
  <c r="D107" i="2"/>
  <c r="D9" i="4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D109" i="4" l="1"/>
  <c r="E109" i="4" s="1"/>
  <c r="E107" i="3"/>
  <c r="E107" i="6"/>
  <c r="E107" i="1"/>
  <c r="E107" i="2"/>
  <c r="C101" i="4"/>
  <c r="C105" i="4"/>
  <c r="C126" i="4"/>
  <c r="C129" i="4"/>
  <c r="C128" i="1" l="1"/>
  <c r="C126" i="7" l="1"/>
  <c r="C48" i="6"/>
  <c r="E33" i="8" l="1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100" i="8"/>
  <c r="E102" i="8"/>
  <c r="E103" i="8"/>
  <c r="E104" i="8"/>
  <c r="E106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7" i="8"/>
  <c r="E128" i="8"/>
  <c r="E130" i="8"/>
  <c r="E131" i="8"/>
  <c r="E132" i="8"/>
  <c r="E133" i="8"/>
  <c r="E32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10" i="8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100" i="7"/>
  <c r="E102" i="7"/>
  <c r="E103" i="7"/>
  <c r="E104" i="7"/>
  <c r="E106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7" i="7"/>
  <c r="E128" i="7"/>
  <c r="E130" i="7"/>
  <c r="E131" i="7"/>
  <c r="E132" i="7"/>
  <c r="E133" i="7"/>
  <c r="E49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32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10" i="7"/>
  <c r="E100" i="6"/>
  <c r="E102" i="6"/>
  <c r="E103" i="6"/>
  <c r="E104" i="6"/>
  <c r="E106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7" i="6"/>
  <c r="E128" i="6"/>
  <c r="E130" i="6"/>
  <c r="E131" i="6"/>
  <c r="E132" i="6"/>
  <c r="E133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49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125" i="5"/>
  <c r="E126" i="5"/>
  <c r="E128" i="5"/>
  <c r="E129" i="5"/>
  <c r="E130" i="5"/>
  <c r="E131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08" i="5"/>
  <c r="E106" i="5"/>
  <c r="E103" i="5"/>
  <c r="E104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32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10" i="5"/>
  <c r="E132" i="4"/>
  <c r="E133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06" i="4"/>
  <c r="E102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41" i="4"/>
  <c r="E42" i="4"/>
  <c r="E43" i="4"/>
  <c r="E44" i="4"/>
  <c r="E45" i="4"/>
  <c r="E46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E131" i="3"/>
  <c r="E132" i="3"/>
  <c r="E133" i="3"/>
  <c r="E130" i="3"/>
  <c r="E116" i="3"/>
  <c r="E117" i="3"/>
  <c r="E118" i="3"/>
  <c r="E119" i="3"/>
  <c r="E120" i="3"/>
  <c r="E121" i="3"/>
  <c r="E122" i="3"/>
  <c r="E123" i="3"/>
  <c r="E124" i="3"/>
  <c r="E125" i="3"/>
  <c r="E106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32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10" i="3"/>
  <c r="E130" i="2"/>
  <c r="E128" i="2"/>
  <c r="E124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3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9" i="8"/>
  <c r="D31" i="8"/>
  <c r="D48" i="8"/>
  <c r="D99" i="8"/>
  <c r="D101" i="8"/>
  <c r="D105" i="8"/>
  <c r="D109" i="8"/>
  <c r="D126" i="8"/>
  <c r="D129" i="8"/>
  <c r="D9" i="7"/>
  <c r="D31" i="7"/>
  <c r="D48" i="7"/>
  <c r="D99" i="7"/>
  <c r="D101" i="7"/>
  <c r="D105" i="7"/>
  <c r="D109" i="7"/>
  <c r="D126" i="7"/>
  <c r="D129" i="7"/>
  <c r="F127" i="5"/>
  <c r="F124" i="5"/>
  <c r="F107" i="5"/>
  <c r="F105" i="5"/>
  <c r="F101" i="5"/>
  <c r="F99" i="5"/>
  <c r="F48" i="5"/>
  <c r="F31" i="5"/>
  <c r="F9" i="5"/>
  <c r="D29" i="7" l="1"/>
  <c r="D29" i="8"/>
  <c r="D134" i="7"/>
  <c r="F29" i="5"/>
  <c r="F132" i="5" s="1"/>
  <c r="D134" i="8" l="1"/>
  <c r="E32" i="6"/>
  <c r="E102" i="5"/>
  <c r="E100" i="5"/>
  <c r="E49" i="5"/>
  <c r="E131" i="4"/>
  <c r="E128" i="4"/>
  <c r="E111" i="4"/>
  <c r="E112" i="4"/>
  <c r="E103" i="4"/>
  <c r="E104" i="4"/>
  <c r="E50" i="4"/>
  <c r="E33" i="4"/>
  <c r="E34" i="4"/>
  <c r="E35" i="4"/>
  <c r="E36" i="4"/>
  <c r="E37" i="4"/>
  <c r="E38" i="4"/>
  <c r="E39" i="4"/>
  <c r="E40" i="4"/>
  <c r="E47" i="4"/>
  <c r="E130" i="4"/>
  <c r="E127" i="4"/>
  <c r="E100" i="4"/>
  <c r="E49" i="4"/>
  <c r="E32" i="4"/>
  <c r="E128" i="3"/>
  <c r="E111" i="3"/>
  <c r="E112" i="3"/>
  <c r="E113" i="3"/>
  <c r="E114" i="3"/>
  <c r="E115" i="3"/>
  <c r="E103" i="3"/>
  <c r="E104" i="3"/>
  <c r="E127" i="3"/>
  <c r="E110" i="3"/>
  <c r="E102" i="3"/>
  <c r="E100" i="3"/>
  <c r="E49" i="3"/>
  <c r="E131" i="2"/>
  <c r="E132" i="2"/>
  <c r="E133" i="2"/>
  <c r="E127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5" i="2"/>
  <c r="E103" i="2"/>
  <c r="E104" i="2"/>
  <c r="E110" i="2"/>
  <c r="E102" i="2"/>
  <c r="E100" i="2"/>
  <c r="E49" i="2"/>
  <c r="E10" i="2"/>
  <c r="C131" i="1"/>
  <c r="D131" i="1"/>
  <c r="C132" i="1"/>
  <c r="D132" i="1"/>
  <c r="C133" i="1"/>
  <c r="D133" i="1"/>
  <c r="D130" i="1"/>
  <c r="C130" i="1"/>
  <c r="D128" i="1"/>
  <c r="D127" i="1"/>
  <c r="C127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D110" i="1"/>
  <c r="C103" i="1"/>
  <c r="D103" i="1"/>
  <c r="C104" i="1"/>
  <c r="D104" i="1"/>
  <c r="D102" i="1"/>
  <c r="C110" i="1"/>
  <c r="C102" i="1"/>
  <c r="D100" i="1"/>
  <c r="D99" i="1" s="1"/>
  <c r="C100" i="1"/>
  <c r="C99" i="1" s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D49" i="1"/>
  <c r="C49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D32" i="1"/>
  <c r="C3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C129" i="8"/>
  <c r="E129" i="8" s="1"/>
  <c r="C126" i="8"/>
  <c r="E126" i="8" s="1"/>
  <c r="C109" i="8"/>
  <c r="E109" i="8" s="1"/>
  <c r="C105" i="8"/>
  <c r="E105" i="8" s="1"/>
  <c r="C101" i="8"/>
  <c r="E101" i="8" s="1"/>
  <c r="C99" i="8"/>
  <c r="E99" i="8" s="1"/>
  <c r="C48" i="8"/>
  <c r="E48" i="8" s="1"/>
  <c r="C31" i="8"/>
  <c r="E31" i="8" s="1"/>
  <c r="C9" i="8"/>
  <c r="E9" i="8" s="1"/>
  <c r="C129" i="7"/>
  <c r="E129" i="7" s="1"/>
  <c r="E126" i="7"/>
  <c r="C109" i="7"/>
  <c r="E109" i="7" s="1"/>
  <c r="C105" i="7"/>
  <c r="E105" i="7" s="1"/>
  <c r="C101" i="7"/>
  <c r="E101" i="7" s="1"/>
  <c r="C99" i="7"/>
  <c r="E99" i="7" s="1"/>
  <c r="C48" i="7"/>
  <c r="E48" i="7" s="1"/>
  <c r="C31" i="7"/>
  <c r="C9" i="7"/>
  <c r="E9" i="7" s="1"/>
  <c r="D129" i="6"/>
  <c r="C129" i="6"/>
  <c r="D126" i="6"/>
  <c r="C126" i="6"/>
  <c r="D109" i="6"/>
  <c r="C109" i="6"/>
  <c r="D105" i="6"/>
  <c r="C105" i="6"/>
  <c r="D101" i="6"/>
  <c r="C101" i="6"/>
  <c r="D99" i="6"/>
  <c r="C99" i="6"/>
  <c r="D48" i="6"/>
  <c r="E48" i="6" s="1"/>
  <c r="D31" i="6"/>
  <c r="C31" i="6"/>
  <c r="C29" i="6" s="1"/>
  <c r="D9" i="6"/>
  <c r="C9" i="6"/>
  <c r="D127" i="5"/>
  <c r="C127" i="5"/>
  <c r="D124" i="5"/>
  <c r="C124" i="5"/>
  <c r="D107" i="5"/>
  <c r="C107" i="5"/>
  <c r="C105" i="5"/>
  <c r="D105" i="5"/>
  <c r="D101" i="5"/>
  <c r="C101" i="5"/>
  <c r="D99" i="5"/>
  <c r="C99" i="5"/>
  <c r="D48" i="5"/>
  <c r="C48" i="5"/>
  <c r="D31" i="5"/>
  <c r="C31" i="5"/>
  <c r="D9" i="5"/>
  <c r="C9" i="5"/>
  <c r="D129" i="4"/>
  <c r="D126" i="4"/>
  <c r="D105" i="4"/>
  <c r="D101" i="4"/>
  <c r="D99" i="4"/>
  <c r="C99" i="4"/>
  <c r="D48" i="4"/>
  <c r="C48" i="4"/>
  <c r="D31" i="4"/>
  <c r="C31" i="4"/>
  <c r="C9" i="4"/>
  <c r="E129" i="3"/>
  <c r="D129" i="3"/>
  <c r="C129" i="3"/>
  <c r="D126" i="3"/>
  <c r="C126" i="3"/>
  <c r="D109" i="3"/>
  <c r="C109" i="3"/>
  <c r="D105" i="3"/>
  <c r="C105" i="3"/>
  <c r="D101" i="3"/>
  <c r="C101" i="3"/>
  <c r="D99" i="3"/>
  <c r="C99" i="3"/>
  <c r="D48" i="3"/>
  <c r="C48" i="3"/>
  <c r="D31" i="3"/>
  <c r="C31" i="3"/>
  <c r="D9" i="3"/>
  <c r="C9" i="3"/>
  <c r="D129" i="2"/>
  <c r="C129" i="2"/>
  <c r="D126" i="2"/>
  <c r="C126" i="2"/>
  <c r="D109" i="2"/>
  <c r="C109" i="2"/>
  <c r="C105" i="2"/>
  <c r="D105" i="2"/>
  <c r="D101" i="2"/>
  <c r="C101" i="2"/>
  <c r="D99" i="2"/>
  <c r="C99" i="2"/>
  <c r="D48" i="2"/>
  <c r="C48" i="2"/>
  <c r="D31" i="2"/>
  <c r="C31" i="2"/>
  <c r="D9" i="2"/>
  <c r="C9" i="2"/>
  <c r="C29" i="3" l="1"/>
  <c r="C134" i="3" s="1"/>
  <c r="D29" i="3"/>
  <c r="E130" i="1"/>
  <c r="E31" i="7"/>
  <c r="C29" i="7"/>
  <c r="D29" i="6"/>
  <c r="C29" i="2"/>
  <c r="C134" i="2" s="1"/>
  <c r="C29" i="4"/>
  <c r="C134" i="4" s="1"/>
  <c r="D29" i="2"/>
  <c r="D29" i="4"/>
  <c r="E43" i="1"/>
  <c r="E86" i="1"/>
  <c r="E72" i="1"/>
  <c r="E66" i="1"/>
  <c r="E52" i="1"/>
  <c r="C31" i="1"/>
  <c r="C48" i="1"/>
  <c r="E126" i="3"/>
  <c r="E129" i="6"/>
  <c r="E126" i="6"/>
  <c r="E109" i="6"/>
  <c r="E99" i="6"/>
  <c r="E31" i="6"/>
  <c r="E9" i="6"/>
  <c r="E127" i="5"/>
  <c r="E124" i="5"/>
  <c r="E107" i="5"/>
  <c r="E101" i="5"/>
  <c r="E99" i="5"/>
  <c r="E48" i="5"/>
  <c r="E9" i="5"/>
  <c r="E105" i="4"/>
  <c r="E101" i="4"/>
  <c r="E99" i="4"/>
  <c r="E48" i="4"/>
  <c r="E109" i="3"/>
  <c r="E105" i="3"/>
  <c r="E101" i="3"/>
  <c r="C129" i="1"/>
  <c r="E101" i="2"/>
  <c r="E99" i="2"/>
  <c r="D101" i="1"/>
  <c r="E105" i="6"/>
  <c r="E101" i="6"/>
  <c r="D48" i="1"/>
  <c r="E105" i="5"/>
  <c r="E31" i="5"/>
  <c r="D129" i="1"/>
  <c r="E129" i="4"/>
  <c r="E126" i="4"/>
  <c r="D109" i="1"/>
  <c r="E31" i="4"/>
  <c r="E9" i="4"/>
  <c r="E11" i="1"/>
  <c r="C126" i="1"/>
  <c r="E99" i="3"/>
  <c r="E48" i="3"/>
  <c r="E31" i="3"/>
  <c r="E9" i="3"/>
  <c r="E129" i="2"/>
  <c r="E126" i="2"/>
  <c r="E109" i="2"/>
  <c r="E99" i="1"/>
  <c r="E48" i="2"/>
  <c r="E98" i="1"/>
  <c r="E96" i="1"/>
  <c r="E95" i="1"/>
  <c r="E81" i="1"/>
  <c r="E80" i="1"/>
  <c r="E79" i="1"/>
  <c r="E78" i="1"/>
  <c r="E76" i="1"/>
  <c r="E75" i="1"/>
  <c r="E71" i="1"/>
  <c r="E67" i="1"/>
  <c r="E54" i="1"/>
  <c r="E53" i="1"/>
  <c r="E31" i="2"/>
  <c r="E44" i="1"/>
  <c r="E9" i="2"/>
  <c r="D9" i="1"/>
  <c r="D106" i="1"/>
  <c r="C29" i="8"/>
  <c r="E29" i="8" s="1"/>
  <c r="C106" i="1"/>
  <c r="E58" i="1"/>
  <c r="E21" i="1"/>
  <c r="E87" i="1"/>
  <c r="E16" i="1"/>
  <c r="E15" i="1"/>
  <c r="E89" i="1"/>
  <c r="E85" i="1"/>
  <c r="C134" i="6"/>
  <c r="D29" i="5"/>
  <c r="C29" i="5"/>
  <c r="C132" i="5" s="1"/>
  <c r="E13" i="1"/>
  <c r="E14" i="1"/>
  <c r="E124" i="1"/>
  <c r="E123" i="1"/>
  <c r="E61" i="1"/>
  <c r="E50" i="1"/>
  <c r="E40" i="1"/>
  <c r="E36" i="1"/>
  <c r="E38" i="1"/>
  <c r="E117" i="1"/>
  <c r="E88" i="1"/>
  <c r="E60" i="1"/>
  <c r="E35" i="1"/>
  <c r="E33" i="1"/>
  <c r="E12" i="1"/>
  <c r="E128" i="1"/>
  <c r="E92" i="1"/>
  <c r="E90" i="1"/>
  <c r="E84" i="1"/>
  <c r="E83" i="1"/>
  <c r="E82" i="1"/>
  <c r="E65" i="1"/>
  <c r="E47" i="1"/>
  <c r="E133" i="1"/>
  <c r="E132" i="1"/>
  <c r="E127" i="1"/>
  <c r="D126" i="1"/>
  <c r="E125" i="1"/>
  <c r="E122" i="1"/>
  <c r="E121" i="1"/>
  <c r="E118" i="1"/>
  <c r="E116" i="1"/>
  <c r="E115" i="1"/>
  <c r="E114" i="1"/>
  <c r="E113" i="1"/>
  <c r="E112" i="1"/>
  <c r="E103" i="1"/>
  <c r="E104" i="1"/>
  <c r="E100" i="1"/>
  <c r="E91" i="1"/>
  <c r="E63" i="1"/>
  <c r="E62" i="1"/>
  <c r="E57" i="1"/>
  <c r="E56" i="1"/>
  <c r="E55" i="1"/>
  <c r="E51" i="1"/>
  <c r="E49" i="1"/>
  <c r="E45" i="1"/>
  <c r="E42" i="1"/>
  <c r="E39" i="1"/>
  <c r="E37" i="1"/>
  <c r="E34" i="1"/>
  <c r="D31" i="1"/>
  <c r="E32" i="1"/>
  <c r="C109" i="1"/>
  <c r="E110" i="1"/>
  <c r="C101" i="1"/>
  <c r="E102" i="1"/>
  <c r="E25" i="1"/>
  <c r="E24" i="1"/>
  <c r="E23" i="1"/>
  <c r="E22" i="1"/>
  <c r="E10" i="1"/>
  <c r="C9" i="1"/>
  <c r="C134" i="8"/>
  <c r="E134" i="8" s="1"/>
  <c r="E101" i="1" l="1"/>
  <c r="E109" i="1"/>
  <c r="E129" i="1"/>
  <c r="E48" i="1"/>
  <c r="C134" i="7"/>
  <c r="E134" i="7" s="1"/>
  <c r="E29" i="7"/>
  <c r="D134" i="6"/>
  <c r="E134" i="6" s="1"/>
  <c r="E29" i="6"/>
  <c r="D132" i="5"/>
  <c r="E132" i="5" s="1"/>
  <c r="E29" i="5"/>
  <c r="D134" i="4"/>
  <c r="E134" i="4" s="1"/>
  <c r="E29" i="4"/>
  <c r="E126" i="1"/>
  <c r="D134" i="3"/>
  <c r="E134" i="3" s="1"/>
  <c r="E29" i="3"/>
  <c r="E31" i="1"/>
  <c r="C105" i="1"/>
  <c r="D134" i="2"/>
  <c r="E134" i="2" s="1"/>
  <c r="E29" i="2"/>
  <c r="E9" i="1"/>
  <c r="D105" i="1"/>
  <c r="E105" i="1" s="1"/>
  <c r="D29" i="1" l="1"/>
  <c r="D134" i="1" s="1"/>
  <c r="C29" i="1"/>
  <c r="E29" i="1" l="1"/>
  <c r="C134" i="1"/>
  <c r="E134" i="1" s="1"/>
</calcChain>
</file>

<file path=xl/sharedStrings.xml><?xml version="1.0" encoding="utf-8"?>
<sst xmlns="http://schemas.openxmlformats.org/spreadsheetml/2006/main" count="1315" uniqueCount="174">
  <si>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</si>
  <si>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</si>
  <si>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</si>
  <si>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</si>
  <si>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</si>
  <si>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</si>
  <si>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</si>
  <si>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</si>
  <si>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</si>
  <si>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</si>
  <si>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</si>
  <si>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</si>
  <si>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</si>
  <si>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</si>
  <si>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</si>
  <si>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</si>
  <si>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</si>
  <si>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</si>
  <si>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</si>
  <si>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</si>
  <si>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</si>
  <si>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</si>
  <si>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</si>
  <si>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</si>
  <si>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</si>
  <si>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</si>
  <si>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</si>
  <si>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</si>
  <si>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</si>
  <si>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</si>
  <si>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</si>
  <si>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</si>
  <si>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</si>
  <si>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</si>
  <si>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</si>
  <si>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</si>
  <si>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</si>
  <si>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</si>
  <si>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</si>
  <si>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</si>
  <si>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</si>
  <si>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</si>
  <si>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</si>
  <si>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</si>
  <si>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</si>
  <si>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</si>
  <si>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</si>
  <si>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</si>
  <si>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</si>
  <si>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</si>
  <si>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</si>
  <si>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</si>
  <si>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70%</t>
  </si>
  <si>
    <t xml:space="preserve">Trošak goriva 30%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</si>
  <si>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</si>
  <si>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</si>
  <si>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</si>
  <si>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</si>
  <si>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</si>
  <si>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</si>
  <si>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</si>
  <si>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</si>
  <si>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</si>
  <si>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</si>
  <si>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</si>
  <si>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Održavanje automobila 70%</t>
  </si>
  <si>
    <t>Održavanje automobila 30%</t>
  </si>
  <si>
    <t>Usluga zaštite na radu</t>
  </si>
  <si>
    <t>Usluge zaštitara na čuvanju imovine i osoba</t>
  </si>
  <si>
    <t>Servisne usluge (IT, popravci opreme)</t>
  </si>
  <si>
    <t>Trošak reg.osobnih automobila 70%</t>
  </si>
  <si>
    <t>Trošak reg.osobnih automobila 30%</t>
  </si>
  <si>
    <t xml:space="preserve">Trošak reg. teretnih vozila </t>
  </si>
  <si>
    <t>Ostali troškovi registracije prometala</t>
  </si>
  <si>
    <t xml:space="preserve">Usluge operativnog leasinga </t>
  </si>
  <si>
    <t>Usluge operativnog leasinga  70%</t>
  </si>
  <si>
    <t>Usluge operativnog leasinga  30%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</si>
  <si>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</si>
  <si>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</si>
  <si>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</si>
  <si>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</si>
  <si>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</si>
  <si>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</si>
  <si>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</si>
  <si>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</si>
  <si>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</si>
  <si>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</si>
  <si>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</si>
  <si>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</si>
  <si>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</si>
  <si>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</si>
  <si>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</si>
  <si>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</si>
  <si>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</si>
  <si>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</si>
  <si>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</si>
  <si>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</si>
  <si>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</si>
  <si>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</si>
  <si>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Trošak koncesija i prava korištenja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</si>
  <si>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</si>
  <si>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</si>
  <si>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</si>
  <si>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</si>
  <si>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</si>
  <si>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</si>
  <si>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</si>
  <si>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</si>
  <si>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</si>
  <si>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</si>
  <si>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</si>
  <si>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</si>
  <si>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</si>
  <si>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</si>
  <si>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</si>
  <si>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</si>
  <si>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</si>
  <si>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</si>
  <si>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</si>
  <si>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</si>
  <si>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</si>
  <si>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</si>
  <si>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</si>
  <si>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</si>
  <si>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</si>
  <si>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</si>
  <si>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</si>
  <si>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</si>
  <si>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</si>
  <si>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</si>
  <si>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</si>
  <si>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</si>
  <si>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</si>
  <si>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</si>
  <si>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</si>
  <si>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</si>
  <si>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</si>
  <si>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INDEX REALIZIRANO /PLANIRANO</t>
  </si>
  <si>
    <t>POSLOVNI REZULTAT</t>
  </si>
  <si>
    <t>Trošak HRT pretplate</t>
  </si>
  <si>
    <t>Održavanje igrališta i fitnes sprava</t>
  </si>
  <si>
    <t>Održavanje automobila 100%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</si>
  <si>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</si>
  <si>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</si>
  <si>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</si>
  <si>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</si>
  <si>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</si>
  <si>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</si>
  <si>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</si>
  <si>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</si>
  <si>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POSLOVNOG REZULTATA NA DAN 31.12.2020.</t>
  </si>
  <si>
    <t>PROJEKCIJA POSLOVANJA 31.12.2020.G.</t>
  </si>
  <si>
    <t>PROMIDŽBA  2020.G.</t>
  </si>
  <si>
    <t xml:space="preserve"> REALIZIRANO       30.09.2020.G.</t>
  </si>
  <si>
    <t xml:space="preserve"> PLANIRANO       30.09.2020.G.</t>
  </si>
  <si>
    <t>Troškovi dugoročnog rezerviranja 45</t>
  </si>
  <si>
    <t xml:space="preserve">Troškovi dugoročnog rezerviranja </t>
  </si>
  <si>
    <t>REALIZACIJA PLANA POSLOVANJA NA DAN 31.12.2021.</t>
  </si>
  <si>
    <t>SVI ODJELI  2021.G.</t>
  </si>
  <si>
    <t>PLANIRANO       31.12.2021.G.</t>
  </si>
  <si>
    <t xml:space="preserve"> REALIZIRANO       31.12.2021.G.</t>
  </si>
  <si>
    <t>OPĆI ODJEL  2021.G.</t>
  </si>
  <si>
    <t>KOMUNALNI ODJEL  2021.G.</t>
  </si>
  <si>
    <t>SMEĆE  2021.G.</t>
  </si>
  <si>
    <t>GROBLJA  2021.G.</t>
  </si>
  <si>
    <t>IGRALIŠTA 2021.G.</t>
  </si>
  <si>
    <t>ZA PREFAKTURIRATI  2021.G.</t>
  </si>
  <si>
    <t>naplata ovrha i kazni</t>
  </si>
  <si>
    <t>tečajne razlike</t>
  </si>
  <si>
    <t>veći obim usluge</t>
  </si>
  <si>
    <t>?</t>
  </si>
  <si>
    <t>uključeni prihodi od uvjerenja</t>
  </si>
  <si>
    <t>izrada odluke i cjenika</t>
  </si>
  <si>
    <t>uništena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</si>
</sst>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9" fillId="7" borderId="4" xfId="1" applyFont="1" applyFill="1" applyBorder="1" applyAlignment="1">
      <alignment horizontal="right" vertical="center" wrapText="1"/>
    </xf>
    <xf numFmtId="164" fontId="9" fillId="0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right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right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7" fillId="2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4" fillId="2" borderId="0" xfId="1" applyFont="1" applyFill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7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7" fillId="0" borderId="4" xfId="1" applyFont="1" applyFill="1" applyBorder="1" applyAlignment="1">
      <alignment horizontal="right" vertical="center" wrapText="1"/>
    </xf>
    <xf numFmtId="164" fontId="10" fillId="2" borderId="4" xfId="1" applyFont="1" applyFill="1" applyBorder="1" applyAlignment="1">
      <alignment horizontal="righ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6" borderId="4" xfId="1" applyFont="1" applyFill="1" applyBorder="1" applyAlignment="1">
      <alignment horizontal="right" vertical="center" wrapText="1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1" fillId="7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2" fillId="0" borderId="0" xfId="1" applyFont="1" applyAlignment="1">
      <alignment horizontal="right" vertical="center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0" fillId="2" borderId="0" xfId="1" applyFont="1" applyFill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22" fillId="2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23" fillId="0" borderId="0" xfId="1" applyFont="1" applyFill="1" applyAlignment="1">
      <alignment horizontal="right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16" fillId="7" borderId="5" xfId="1" applyFont="1" applyFill="1" applyBorder="1" applyAlignment="1">
      <alignment horizontal="center" vertical="center"/>
    </xf>
    <xf numFmtId="164" fontId="16" fillId="7" borderId="5" xfId="1" applyFont="1" applyFill="1" applyBorder="1" applyAlignment="1">
      <alignment horizontal="left" vertical="center"/>
    </xf>
    <xf numFmtId="164" fontId="15" fillId="7" borderId="5" xfId="1" applyFont="1" applyFill="1" applyBorder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0" fillId="0" borderId="0" xfId="1" applyFont="1" applyAlignment="1">
      <alignment vertical="center"/>
    </xf>
    <xf numFmtId="164" fontId="25" fillId="0" borderId="0" xfId="1" applyFont="1" applyAlignment="1">
      <alignment horizontal="right" vertical="center"/>
    </xf>
    <xf numFmtId="164" fontId="25" fillId="0" borderId="0" xfId="1" applyFont="1" applyAlignment="1">
      <alignment vertical="center"/>
    </xf>
    <xf numFmtId="164" fontId="25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6" fillId="0" borderId="0" xfId="1" applyFont="1" applyFill="1" applyAlignment="1">
      <alignment horizontal="left" vertical="center"/>
    </xf>
    <xf numFmtId="164" fontId="1" fillId="0" borderId="0" xfId="1" applyFont="1" applyBorder="1" applyAlignment="1">
      <alignment vertical="center"/>
    </xf>
    <xf numFmtId="164" fontId="10" fillId="0" borderId="0" xfId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4" xfId="1" applyFont="1" applyFill="1" applyBorder="1" applyAlignment="1">
      <alignment horizontal="left" vertical="center" wrapText="1"/>
    </xf>
    <xf numFmtId="164" fontId="9" fillId="8" borderId="4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5" xfId="1" applyFont="1" applyFill="1" applyBorder="1" applyAlignment="1">
      <alignment horizontal="right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 wrapText="1"/>
    </xf>
    <xf numFmtId="164" fontId="9" fillId="8" borderId="1" xfId="1" applyFont="1" applyFill="1" applyBorder="1" applyAlignment="1">
      <alignment horizontal="center" vertical="center" wrapText="1"/>
    </xf>
    <xf numFmtId="164" fontId="9" fillId="8" borderId="2" xfId="1" applyFont="1" applyFill="1" applyBorder="1" applyAlignment="1">
      <alignment horizontal="center" vertical="center" wrapText="1"/>
    </xf>
    <xf numFmtId="164" fontId="9" fillId="8" borderId="3" xfId="1" applyFont="1" applyFill="1" applyBorder="1" applyAlignment="1">
      <alignment horizontal="center" vertical="center" wrapText="1"/>
    </xf>
    <xf numFmtId="164" fontId="9" fillId="8" borderId="1" xfId="1" applyFont="1" applyFill="1" applyBorder="1" applyAlignment="1">
      <alignment horizontal="left" vertical="center" wrapText="1"/>
    </xf>
    <xf numFmtId="164" fontId="9" fillId="8" borderId="2" xfId="1" applyFont="1" applyFill="1" applyBorder="1" applyAlignment="1">
      <alignment horizontal="left" vertical="center" wrapText="1"/>
    </xf>
    <xf numFmtId="164" fontId="9" fillId="8" borderId="3" xfId="1" applyFont="1" applyFill="1" applyBorder="1" applyAlignment="1">
      <alignment horizontal="left" vertical="center" wrapText="1"/>
    </xf>
    <xf numFmtId="164" fontId="8" fillId="8" borderId="1" xfId="1" applyFont="1" applyFill="1" applyBorder="1" applyAlignment="1">
      <alignment horizontal="right" vertical="center" wrapText="1"/>
    </xf>
    <xf numFmtId="164" fontId="8" fillId="8" borderId="2" xfId="1" applyFont="1" applyFill="1" applyBorder="1" applyAlignment="1">
      <alignment horizontal="right" vertical="center" wrapText="1"/>
    </xf>
    <xf numFmtId="164" fontId="8" fillId="8" borderId="3" xfId="1" applyFont="1" applyFill="1" applyBorder="1" applyAlignment="1">
      <alignment horizontal="right" vertical="center" wrapText="1"/>
    </xf>
    <xf numFmtId="164" fontId="6" fillId="0" borderId="0" xfId="1" applyFont="1" applyFill="1" applyAlignment="1">
      <alignment horizontal="left" vertical="center"/>
    </xf>
    <xf numFmtId="164" fontId="8" fillId="8" borderId="1" xfId="1" applyFont="1" applyFill="1" applyBorder="1" applyAlignment="1">
      <alignment horizontal="center" vertical="center" wrapText="1"/>
    </xf>
    <xf numFmtId="164" fontId="8" fillId="8" borderId="2" xfId="1" applyFont="1" applyFill="1" applyBorder="1" applyAlignment="1">
      <alignment horizontal="center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left" vertical="center" wrapText="1"/>
    </xf>
    <xf numFmtId="164" fontId="8" fillId="8" borderId="2" xfId="1" applyFont="1" applyFill="1" applyBorder="1" applyAlignment="1">
      <alignment horizontal="left" vertical="center" wrapText="1"/>
    </xf>
    <xf numFmtId="164" fontId="8" fillId="8" borderId="3" xfId="1" applyFont="1" applyFill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8" fillId="2" borderId="2" xfId="1" applyFont="1" applyFill="1" applyBorder="1" applyAlignment="1">
      <alignment horizontal="right" vertical="center" wrapText="1"/>
    </xf>
    <xf numFmtId="164" fontId="8" fillId="2" borderId="3" xfId="1" applyFont="1" applyFill="1" applyBorder="1" applyAlignment="1">
      <alignment horizontal="right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8" fillId="7" borderId="2" xfId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left" vertical="center" wrapText="1"/>
    </xf>
    <xf numFmtId="164" fontId="8" fillId="7" borderId="2" xfId="1" applyFont="1" applyFill="1" applyBorder="1" applyAlignment="1">
      <alignment horizontal="left" vertical="center" wrapText="1"/>
    </xf>
    <xf numFmtId="164" fontId="8" fillId="7" borderId="3" xfId="1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4"/>
  <sheetViews>
    <sheetView topLeftCell="A92" workbookViewId="0">
      <selection activeCell="F116" sqref="F116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7" width="16.85546875" style="8" bestFit="1" customWidth="1"/>
    <col min="8" max="16384" width="9.140625" style="8"/>
  </cols>
  <sheetData>
    <row r="1" spans="1:6" s="57" customFormat="1" x14ac:dyDescent="0.25">
      <c r="A1" s="14"/>
      <c r="B1" s="17"/>
      <c r="C1" s="26"/>
      <c r="D1" s="26"/>
      <c r="E1" s="27"/>
    </row>
    <row r="2" spans="1:6" s="57" customFormat="1" ht="15.75" x14ac:dyDescent="0.25">
      <c r="A2" s="15"/>
      <c r="B2" s="18" t="s">
        <v>0</v>
      </c>
      <c r="C2" s="28"/>
      <c r="D2" s="28"/>
      <c r="E2" s="29"/>
    </row>
    <row r="3" spans="1:6" s="57" customFormat="1" ht="15.75" x14ac:dyDescent="0.25">
      <c r="A3" s="1" t="s">
        <v>1</v>
      </c>
      <c r="B3" s="99" t="s">
        <v>157</v>
      </c>
      <c r="C3" s="30"/>
      <c r="D3" s="30"/>
      <c r="E3" s="30"/>
    </row>
    <row r="4" spans="1:6" s="57" customFormat="1" ht="15.75" x14ac:dyDescent="0.25">
      <c r="A4" s="1"/>
      <c r="B4" s="117" t="s">
        <v>158</v>
      </c>
      <c r="C4" s="117"/>
      <c r="D4" s="117"/>
      <c r="E4" s="117"/>
    </row>
    <row r="5" spans="1:6" s="57" customFormat="1" ht="15.75" x14ac:dyDescent="0.25">
      <c r="A5" s="1"/>
      <c r="B5" s="17"/>
      <c r="C5" s="26"/>
      <c r="D5" s="26"/>
      <c r="E5" s="27"/>
    </row>
    <row r="6" spans="1:6" s="57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6" s="57" customFormat="1" ht="15" customHeight="1" x14ac:dyDescent="0.25">
      <c r="A7" s="119"/>
      <c r="B7" s="122"/>
      <c r="C7" s="115"/>
      <c r="D7" s="115"/>
      <c r="E7" s="115"/>
    </row>
    <row r="8" spans="1:6" s="57" customFormat="1" ht="25.5" customHeight="1" x14ac:dyDescent="0.25">
      <c r="A8" s="120"/>
      <c r="B8" s="123"/>
      <c r="C8" s="116"/>
      <c r="D8" s="116"/>
      <c r="E8" s="116"/>
    </row>
    <row r="9" spans="1:6" s="57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16453675</v>
      </c>
      <c r="D9" s="102">
        <f>D10+D11+D12+D13+D14+D15+D16+D17+D18+D19+D20+D21+D22+D23+D24+D25</f>
        <v>17094583.740000002</v>
      </c>
      <c r="E9" s="102">
        <f>D9/C9*100</f>
        <v>103.89523155161386</v>
      </c>
    </row>
    <row r="10" spans="1:6" ht="30" customHeight="1" x14ac:dyDescent="0.25">
      <c r="A10" s="42" t="s">
        <v>5</v>
      </c>
      <c r="B10" s="20" t="s">
        <v>6</v>
      </c>
      <c r="C10" s="104">
        <f>'01 -OPĆI'!C10+'02- KOMUNALNI'!C10+'03-SMEĆE'!C10+'04-PROMIDŽBA'!C10+'05-GROBLJA'!C10+'06-IGRALIŠTA'!C10+'08-PREFAKTURIRATI ALBANEŽ'!C10</f>
        <v>362680</v>
      </c>
      <c r="D10" s="43">
        <f>'01 -OPĆI'!D10+'02- KOMUNALNI'!D10+'03-SMEĆE'!D10+'04-PROMIDŽBA'!D10+'05-GROBLJA'!D10+'06-IGRALIŠTA'!D10+'08-PREFAKTURIRATI ALBANEŽ'!D10</f>
        <v>414772.12</v>
      </c>
      <c r="E10" s="43">
        <f>D10/C10*100</f>
        <v>114.36310797397154</v>
      </c>
      <c r="F10" s="8" t="s">
        <v>170</v>
      </c>
    </row>
    <row r="11" spans="1:6" ht="30" customHeight="1" x14ac:dyDescent="0.25">
      <c r="A11" s="44" t="s">
        <v>7</v>
      </c>
      <c r="B11" s="11" t="s">
        <v>8</v>
      </c>
      <c r="C11" s="104">
        <f>'01 -OPĆI'!C11+'02- KOMUNALNI'!C11+'03-SMEĆE'!C11+'04-PROMIDŽBA'!C11+'05-GROBLJA'!C11+'06-IGRALIŠTA'!C11+'08-PREFAKTURIRATI ALBANEŽ'!C11</f>
        <v>4601700</v>
      </c>
      <c r="D11" s="43">
        <f>'01 -OPĆI'!D11+'02- KOMUNALNI'!D11+'03-SMEĆE'!D11+'04-PROMIDŽBA'!D11+'05-GROBLJA'!D11+'06-IGRALIŠTA'!D11+'08-PREFAKTURIRATI ALBANEŽ'!D11</f>
        <v>4601699.74</v>
      </c>
      <c r="E11" s="43">
        <f t="shared" ref="E11:E25" si="0">D11/C11*100</f>
        <v>99.999994349914161</v>
      </c>
    </row>
    <row r="12" spans="1:6" ht="30" customHeight="1" x14ac:dyDescent="0.25">
      <c r="A12" s="44" t="s">
        <v>9</v>
      </c>
      <c r="B12" s="11" t="s">
        <v>10</v>
      </c>
      <c r="C12" s="104">
        <f>'01 -OPĆI'!C12+'02- KOMUNALNI'!C12+'03-SMEĆE'!C12+'04-PROMIDŽBA'!C12+'05-GROBLJA'!C12+'06-IGRALIŠTA'!C12+'08-PREFAKTURIRATI ALBANEŽ'!C12</f>
        <v>20000</v>
      </c>
      <c r="D12" s="43">
        <f>'01 -OPĆI'!D12+'02- KOMUNALNI'!D12+'03-SMEĆE'!D12+'04-PROMIDŽBA'!D12+'05-GROBLJA'!D12+'06-IGRALIŠTA'!D12+'08-PREFAKTURIRATI ALBANEŽ'!D12</f>
        <v>19600</v>
      </c>
      <c r="E12" s="43">
        <f t="shared" si="0"/>
        <v>98</v>
      </c>
    </row>
    <row r="13" spans="1:6" ht="30" customHeight="1" x14ac:dyDescent="0.25">
      <c r="A13" s="42" t="s">
        <v>11</v>
      </c>
      <c r="B13" s="11" t="s">
        <v>12</v>
      </c>
      <c r="C13" s="104">
        <f>'01 -OPĆI'!C13+'02- KOMUNALNI'!C13+'03-SMEĆE'!C13+'04-PROMIDŽBA'!C13+'05-GROBLJA'!C13+'06-IGRALIŠTA'!C13+'08-PREFAKTURIRATI ALBANEŽ'!C13</f>
        <v>8150000</v>
      </c>
      <c r="D13" s="43">
        <f>'01 -OPĆI'!D13+'02- KOMUNALNI'!D13+'03-SMEĆE'!D13+'04-PROMIDŽBA'!D13+'05-GROBLJA'!D13+'06-IGRALIŠTA'!D13+'08-PREFAKTURIRATI ALBANEŽ'!D13</f>
        <v>8569770.25</v>
      </c>
      <c r="E13" s="43">
        <f t="shared" si="0"/>
        <v>105.15055521472392</v>
      </c>
      <c r="F13" s="8" t="s">
        <v>169</v>
      </c>
    </row>
    <row r="14" spans="1:6" ht="30" customHeight="1" x14ac:dyDescent="0.25">
      <c r="A14" s="44" t="s">
        <v>13</v>
      </c>
      <c r="B14" s="11" t="s">
        <v>14</v>
      </c>
      <c r="C14" s="104">
        <f>'01 -OPĆI'!C14+'02- KOMUNALNI'!C14+'03-SMEĆE'!C14+'04-PROMIDŽBA'!C14+'05-GROBLJA'!C14+'06-IGRALIŠTA'!C14+'08-PREFAKTURIRATI ALBANEŽ'!C14</f>
        <v>1785200</v>
      </c>
      <c r="D14" s="43">
        <f>'01 -OPĆI'!D14+'02- KOMUNALNI'!D14+'03-SMEĆE'!D14+'04-PROMIDŽBA'!D14+'05-GROBLJA'!D14+'06-IGRALIŠTA'!D14+'08-PREFAKTURIRATI ALBANEŽ'!D14</f>
        <v>1785199.75</v>
      </c>
      <c r="E14" s="43">
        <f t="shared" si="0"/>
        <v>99.999985995966838</v>
      </c>
    </row>
    <row r="15" spans="1:6" ht="30" customHeight="1" x14ac:dyDescent="0.25">
      <c r="A15" s="44" t="s">
        <v>15</v>
      </c>
      <c r="B15" s="11" t="s">
        <v>16</v>
      </c>
      <c r="C15" s="104">
        <f>'01 -OPĆI'!C15+'02- KOMUNALNI'!C15+'03-SMEĆE'!C15+'04-PROMIDŽBA'!C15+'05-GROBLJA'!C15+'06-IGRALIŠTA'!C15+'08-PREFAKTURIRATI ALBANEŽ'!C15</f>
        <v>240000</v>
      </c>
      <c r="D15" s="43">
        <f>'01 -OPĆI'!D15+'02- KOMUNALNI'!D15+'03-SMEĆE'!D15+'04-PROMIDŽBA'!D15+'05-GROBLJA'!D15+'06-IGRALIŠTA'!D15+'08-PREFAKTURIRATI ALBANEŽ'!D15</f>
        <v>249119.82</v>
      </c>
      <c r="E15" s="43">
        <f t="shared" si="0"/>
        <v>103.79992499999999</v>
      </c>
      <c r="F15" s="107" t="s">
        <v>171</v>
      </c>
    </row>
    <row r="16" spans="1:6" ht="30" customHeight="1" x14ac:dyDescent="0.25">
      <c r="A16" s="42" t="s">
        <v>17</v>
      </c>
      <c r="B16" s="11" t="s">
        <v>18</v>
      </c>
      <c r="C16" s="104">
        <f>'01 -OPĆI'!C16+'02- KOMUNALNI'!C16+'03-SMEĆE'!C16+'04-PROMIDŽBA'!C16+'05-GROBLJA'!C16+'06-IGRALIŠTA'!C16+'08-PREFAKTURIRATI ALBANEŽ'!C16</f>
        <v>205800</v>
      </c>
      <c r="D16" s="43">
        <f>'01 -OPĆI'!D16+'02- KOMUNALNI'!D16+'03-SMEĆE'!D16+'04-PROMIDŽBA'!D16+'05-GROBLJA'!D16+'06-IGRALIŠTA'!D16+'08-PREFAKTURIRATI ALBANEŽ'!D16</f>
        <v>203040</v>
      </c>
      <c r="E16" s="43">
        <f t="shared" si="0"/>
        <v>98.658892128279888</v>
      </c>
    </row>
    <row r="17" spans="1:6" ht="30" customHeight="1" x14ac:dyDescent="0.25">
      <c r="A17" s="44" t="s">
        <v>19</v>
      </c>
      <c r="B17" s="11" t="s">
        <v>20</v>
      </c>
      <c r="C17" s="104">
        <f>'01 -OPĆI'!C17+'02- KOMUNALNI'!C17+'03-SMEĆE'!C17+'04-PROMIDŽBA'!C17+'05-GROBLJA'!C17+'06-IGRALIŠTA'!C17+'08-PREFAKTURIRATI ALBANEŽ'!C17</f>
        <v>0</v>
      </c>
      <c r="D17" s="43">
        <f>'01 -OPĆI'!D17+'02- KOMUNALNI'!D17+'03-SMEĆE'!D17+'04-PROMIDŽBA'!D17+'05-GROBLJA'!D17+'06-IGRALIŠTA'!D17+'08-PREFAKTURIRATI ALBANEŽ'!D17</f>
        <v>0</v>
      </c>
      <c r="E17" s="43"/>
    </row>
    <row r="18" spans="1:6" ht="30" customHeight="1" x14ac:dyDescent="0.25">
      <c r="A18" s="44" t="s">
        <v>21</v>
      </c>
      <c r="B18" s="11" t="s">
        <v>22</v>
      </c>
      <c r="C18" s="104">
        <f>'01 -OPĆI'!C18+'02- KOMUNALNI'!C18+'03-SMEĆE'!C18+'04-PROMIDŽBA'!C18+'05-GROBLJA'!C18+'06-IGRALIŠTA'!C18+'08-PREFAKTURIRATI ALBANEŽ'!C18</f>
        <v>0</v>
      </c>
      <c r="D18" s="43">
        <f>'01 -OPĆI'!D18+'02- KOMUNALNI'!D18+'03-SMEĆE'!D18+'04-PROMIDŽBA'!D18+'05-GROBLJA'!D18+'06-IGRALIŠTA'!D18+'08-PREFAKTURIRATI ALBANEŽ'!D18</f>
        <v>0</v>
      </c>
      <c r="E18" s="43"/>
    </row>
    <row r="19" spans="1:6" ht="30" customHeight="1" x14ac:dyDescent="0.25">
      <c r="A19" s="42" t="s">
        <v>23</v>
      </c>
      <c r="B19" s="11" t="s">
        <v>24</v>
      </c>
      <c r="C19" s="104">
        <f>'01 -OPĆI'!C19+'02- KOMUNALNI'!C19+'03-SMEĆE'!C19+'04-PROMIDŽBA'!C19+'05-GROBLJA'!C19+'06-IGRALIŠTA'!C19+'08-PREFAKTURIRATI ALBANEŽ'!C19</f>
        <v>0</v>
      </c>
      <c r="D19" s="43">
        <f>'01 -OPĆI'!D19+'02- KOMUNALNI'!D19+'03-SMEĆE'!D19+'04-PROMIDŽBA'!D19+'05-GROBLJA'!D19+'06-IGRALIŠTA'!D19+'08-PREFAKTURIRATI ALBANEŽ'!D19</f>
        <v>0</v>
      </c>
      <c r="E19" s="43"/>
    </row>
    <row r="20" spans="1:6" ht="30" customHeight="1" x14ac:dyDescent="0.25">
      <c r="A20" s="44" t="s">
        <v>25</v>
      </c>
      <c r="B20" s="11" t="s">
        <v>26</v>
      </c>
      <c r="C20" s="104">
        <f>'01 -OPĆI'!C20+'02- KOMUNALNI'!C20+'03-SMEĆE'!C20+'04-PROMIDŽBA'!C20+'05-GROBLJA'!C20+'06-IGRALIŠTA'!C20+'08-PREFAKTURIRATI ALBANEŽ'!C20</f>
        <v>0</v>
      </c>
      <c r="D20" s="43">
        <f>'01 -OPĆI'!D20+'02- KOMUNALNI'!D20+'03-SMEĆE'!D20+'04-PROMIDŽBA'!D20+'05-GROBLJA'!D20+'06-IGRALIŠTA'!D20+'08-PREFAKTURIRATI ALBANEŽ'!D20</f>
        <v>0</v>
      </c>
      <c r="E20" s="43"/>
    </row>
    <row r="21" spans="1:6" ht="30" customHeight="1" x14ac:dyDescent="0.25">
      <c r="A21" s="44" t="s">
        <v>27</v>
      </c>
      <c r="B21" s="11" t="s">
        <v>28</v>
      </c>
      <c r="C21" s="104">
        <f>'01 -OPĆI'!C21+'02- KOMUNALNI'!C21+'03-SMEĆE'!C21+'04-PROMIDŽBA'!C21+'05-GROBLJA'!C21+'06-IGRALIŠTA'!C21+'08-PREFAKTURIRATI ALBANEŽ'!C21</f>
        <v>0</v>
      </c>
      <c r="D21" s="43">
        <f>'01 -OPĆI'!D21+'02- KOMUNALNI'!D21+'03-SMEĆE'!D21+'04-PROMIDŽBA'!D21+'05-GROBLJA'!D21+'06-IGRALIŠTA'!D21+'08-PREFAKTURIRATI ALBANEŽ'!D21</f>
        <v>0</v>
      </c>
      <c r="E21" s="43" t="e">
        <f t="shared" si="0"/>
        <v>#DIV/0!</v>
      </c>
    </row>
    <row r="22" spans="1:6" ht="30" customHeight="1" x14ac:dyDescent="0.25">
      <c r="A22" s="42" t="s">
        <v>29</v>
      </c>
      <c r="B22" s="11" t="s">
        <v>30</v>
      </c>
      <c r="C22" s="104">
        <f>'01 -OPĆI'!C22+'02- KOMUNALNI'!C22+'03-SMEĆE'!C22+'04-PROMIDŽBA'!C22+'05-GROBLJA'!C22+'06-IGRALIŠTA'!C22+'08-PREFAKTURIRATI ALBANEŽ'!C22</f>
        <v>500</v>
      </c>
      <c r="D22" s="43">
        <f>'01 -OPĆI'!D22+'02- KOMUNALNI'!D22+'03-SMEĆE'!D22+'04-PROMIDŽBA'!D22+'05-GROBLJA'!D22+'06-IGRALIŠTA'!D22+'08-PREFAKTURIRATI ALBANEŽ'!D22</f>
        <v>5889.39</v>
      </c>
      <c r="E22" s="43">
        <f t="shared" si="0"/>
        <v>1177.8780000000002</v>
      </c>
      <c r="F22" s="8" t="s">
        <v>168</v>
      </c>
    </row>
    <row r="23" spans="1:6" ht="30" customHeight="1" x14ac:dyDescent="0.25">
      <c r="A23" s="44" t="s">
        <v>31</v>
      </c>
      <c r="B23" s="11" t="s">
        <v>32</v>
      </c>
      <c r="C23" s="104">
        <f>'01 -OPĆI'!C23+'02- KOMUNALNI'!C23+'03-SMEĆE'!C23+'04-PROMIDŽBA'!C23+'05-GROBLJA'!C23+'06-IGRALIŠTA'!C23+'08-PREFAKTURIRATI ALBANEŽ'!C23</f>
        <v>55770</v>
      </c>
      <c r="D23" s="43">
        <f>'01 -OPĆI'!D23+'02- KOMUNALNI'!D23+'03-SMEĆE'!D23+'04-PROMIDŽBA'!D23+'05-GROBLJA'!D23+'06-IGRALIŠTA'!D23+'08-PREFAKTURIRATI ALBANEŽ'!D23</f>
        <v>199391.19</v>
      </c>
      <c r="E23" s="43">
        <f t="shared" si="0"/>
        <v>357.52409897794513</v>
      </c>
      <c r="F23" s="107" t="s">
        <v>167</v>
      </c>
    </row>
    <row r="24" spans="1:6" ht="30" customHeight="1" x14ac:dyDescent="0.25">
      <c r="A24" s="44" t="s">
        <v>33</v>
      </c>
      <c r="B24" s="11" t="s">
        <v>34</v>
      </c>
      <c r="C24" s="104">
        <f>'01 -OPĆI'!C24+'02- KOMUNALNI'!C24+'03-SMEĆE'!C24+'04-PROMIDŽBA'!C24+'05-GROBLJA'!C24+'06-IGRALIŠTA'!C24+'08-PREFAKTURIRATI ALBANEŽ'!C24</f>
        <v>10200</v>
      </c>
      <c r="D24" s="43">
        <f>'01 -OPĆI'!D24+'02- KOMUNALNI'!D24+'03-SMEĆE'!D24+'04-PROMIDŽBA'!D24+'05-GROBLJA'!D24+'06-IGRALIŠTA'!D24+'08-PREFAKTURIRATI ALBANEŽ'!D24</f>
        <v>25542.38</v>
      </c>
      <c r="E24" s="43">
        <f t="shared" si="0"/>
        <v>250.41549019607845</v>
      </c>
    </row>
    <row r="25" spans="1:6" ht="30" customHeight="1" x14ac:dyDescent="0.25">
      <c r="A25" s="42" t="s">
        <v>35</v>
      </c>
      <c r="B25" s="11" t="s">
        <v>36</v>
      </c>
      <c r="C25" s="104">
        <f>'01 -OPĆI'!C25+'02- KOMUNALNI'!C25+'03-SMEĆE'!C25+'04-PROMIDŽBA'!C25+'05-GROBLJA'!C25+'06-IGRALIŠTA'!C25+'08-PREFAKTURIRATI ALBANEŽ'!C25</f>
        <v>1021825</v>
      </c>
      <c r="D25" s="43">
        <f>'01 -OPĆI'!D25+'02- KOMUNALNI'!D25+'03-SMEĆE'!D25+'04-PROMIDŽBA'!D25+'05-GROBLJA'!D25+'06-IGRALIŠTA'!D25+'08-PREFAKTURIRATI ALBANEŽ'!D25</f>
        <v>1020559.1</v>
      </c>
      <c r="E25" s="43">
        <f t="shared" si="0"/>
        <v>99.876113815966534</v>
      </c>
    </row>
    <row r="26" spans="1:6" s="93" customFormat="1" ht="30" customHeight="1" x14ac:dyDescent="0.25">
      <c r="A26" s="10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6" s="93" customFormat="1" ht="25.5" customHeight="1" x14ac:dyDescent="0.25">
      <c r="A27" s="109"/>
      <c r="B27" s="112"/>
      <c r="C27" s="115"/>
      <c r="D27" s="115"/>
      <c r="E27" s="115"/>
    </row>
    <row r="28" spans="1:6" s="57" customFormat="1" ht="30" hidden="1" customHeight="1" x14ac:dyDescent="0.25">
      <c r="A28" s="110"/>
      <c r="B28" s="113"/>
      <c r="C28" s="116"/>
      <c r="D28" s="116"/>
      <c r="E28" s="116"/>
    </row>
    <row r="29" spans="1:6" s="57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16113945</v>
      </c>
      <c r="D29" s="102">
        <f>D31+D48+D99+D101+D105+D109+D126+D129+D107</f>
        <v>16434594.790000001</v>
      </c>
      <c r="E29" s="102">
        <f>D29/C29*100</f>
        <v>101.98989006106203</v>
      </c>
    </row>
    <row r="30" spans="1:6" ht="30" customHeight="1" x14ac:dyDescent="0.25">
      <c r="A30" s="46"/>
      <c r="B30" s="47"/>
      <c r="C30" s="43"/>
      <c r="D30" s="48"/>
      <c r="E30" s="49"/>
    </row>
    <row r="31" spans="1:6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1103680</v>
      </c>
      <c r="D31" s="61">
        <f t="shared" ref="D31" si="1">D32+D33+D34+D35+D36+D37+D38+D39+D40+D41+D42+D43+D44+D45+D46+D47</f>
        <v>1121303.6199999999</v>
      </c>
      <c r="E31" s="62">
        <f>D31/C31*100</f>
        <v>101.59680523340097</v>
      </c>
    </row>
    <row r="32" spans="1:6" s="52" customFormat="1" ht="30" customHeight="1" x14ac:dyDescent="0.25">
      <c r="A32" s="51"/>
      <c r="B32" s="22" t="s">
        <v>41</v>
      </c>
      <c r="C32" s="43">
        <f>'01 -OPĆI'!C32+'02- KOMUNALNI'!C32+'03-SMEĆE'!C32+'04-PROMIDŽBA'!C32+'05-GROBLJA'!C32+'06-IGRALIŠTA'!C32+'08-PREFAKTURIRATI ALBANEŽ'!C32</f>
        <v>29000</v>
      </c>
      <c r="D32" s="43">
        <f>'01 -OPĆI'!D32+'02- KOMUNALNI'!D32+'03-SMEĆE'!D32+'04-PROMIDŽBA'!D32+'05-GROBLJA'!D32+'06-IGRALIŠTA'!D32+'08-PREFAKTURIRATI ALBANEŽ'!D32</f>
        <v>30655.06</v>
      </c>
      <c r="E32" s="43">
        <f t="shared" ref="E32:E95" si="2">D32/C32*100</f>
        <v>105.70710344827587</v>
      </c>
    </row>
    <row r="33" spans="1:5" s="52" customFormat="1" ht="30" customHeight="1" x14ac:dyDescent="0.25">
      <c r="A33" s="51"/>
      <c r="B33" s="22" t="s">
        <v>42</v>
      </c>
      <c r="C33" s="43">
        <f>'01 -OPĆI'!C33+'02- KOMUNALNI'!C33+'03-SMEĆE'!C33+'04-PROMIDŽBA'!C33+'05-GROBLJA'!C33+'06-IGRALIŠTA'!C33+'08-PREFAKTURIRATI ALBANEŽ'!C33</f>
        <v>18250</v>
      </c>
      <c r="D33" s="43">
        <f>'01 -OPĆI'!D33+'02- KOMUNALNI'!D33+'03-SMEĆE'!D33+'04-PROMIDŽBA'!D33+'05-GROBLJA'!D33+'06-IGRALIŠTA'!D33+'08-PREFAKTURIRATI ALBANEŽ'!D33</f>
        <v>22486.200000000004</v>
      </c>
      <c r="E33" s="43">
        <f t="shared" si="2"/>
        <v>123.21205479452058</v>
      </c>
    </row>
    <row r="34" spans="1:5" ht="30" customHeight="1" x14ac:dyDescent="0.25">
      <c r="A34" s="12" t="s">
        <v>1</v>
      </c>
      <c r="B34" s="11" t="s">
        <v>43</v>
      </c>
      <c r="C34" s="43">
        <f>'01 -OPĆI'!C34+'02- KOMUNALNI'!C34+'03-SMEĆE'!C34+'04-PROMIDŽBA'!C34+'05-GROBLJA'!C34+'06-IGRALIŠTA'!C34+'08-PREFAKTURIRATI ALBANEŽ'!C34</f>
        <v>21500</v>
      </c>
      <c r="D34" s="43">
        <f>'01 -OPĆI'!D34+'02- KOMUNALNI'!D34+'03-SMEĆE'!D34+'04-PROMIDŽBA'!D34+'05-GROBLJA'!D34+'06-IGRALIŠTA'!D34+'08-PREFAKTURIRATI ALBANEŽ'!D34</f>
        <v>21586.93</v>
      </c>
      <c r="E34" s="43">
        <f t="shared" si="2"/>
        <v>100.40432558139536</v>
      </c>
    </row>
    <row r="35" spans="1:5" ht="30" customHeight="1" x14ac:dyDescent="0.25">
      <c r="A35" s="12"/>
      <c r="B35" s="11" t="s">
        <v>44</v>
      </c>
      <c r="C35" s="43">
        <f>'01 -OPĆI'!C35+'02- KOMUNALNI'!C35+'03-SMEĆE'!C35+'04-PROMIDŽBA'!C35+'05-GROBLJA'!C35+'06-IGRALIŠTA'!C35+'08-PREFAKTURIRATI ALBANEŽ'!C35</f>
        <v>38000</v>
      </c>
      <c r="D35" s="43">
        <f>'01 -OPĆI'!D35+'02- KOMUNALNI'!D35+'03-SMEĆE'!D35+'04-PROMIDŽBA'!D35+'05-GROBLJA'!D35+'06-IGRALIŠTA'!D35+'08-PREFAKTURIRATI ALBANEŽ'!D35</f>
        <v>51880.58</v>
      </c>
      <c r="E35" s="43">
        <f t="shared" si="2"/>
        <v>136.52784210526318</v>
      </c>
    </row>
    <row r="36" spans="1:5" ht="30" customHeight="1" x14ac:dyDescent="0.25">
      <c r="A36" s="12"/>
      <c r="B36" s="11" t="s">
        <v>45</v>
      </c>
      <c r="C36" s="43">
        <f>'01 -OPĆI'!C36+'02- KOMUNALNI'!C36+'03-SMEĆE'!C36+'04-PROMIDŽBA'!C36+'05-GROBLJA'!C36+'06-IGRALIŠTA'!C36+'08-PREFAKTURIRATI ALBANEŽ'!C36</f>
        <v>0</v>
      </c>
      <c r="D36" s="43">
        <f>'01 -OPĆI'!D36+'02- KOMUNALNI'!D36+'03-SMEĆE'!D36+'04-PROMIDŽBA'!D36+'05-GROBLJA'!D36+'06-IGRALIŠTA'!D36+'08-PREFAKTURIRATI ALBANEŽ'!D36</f>
        <v>86.76</v>
      </c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f>'01 -OPĆI'!C37+'02- KOMUNALNI'!C37+'03-SMEĆE'!C37+'04-PROMIDŽBA'!C37+'05-GROBLJA'!C37+'06-IGRALIŠTA'!C37+'08-PREFAKTURIRATI ALBANEŽ'!C37</f>
        <v>59000</v>
      </c>
      <c r="D37" s="43">
        <f>'01 -OPĆI'!D37+'02- KOMUNALNI'!D37+'03-SMEĆE'!D37+'04-PROMIDŽBA'!D37+'05-GROBLJA'!D37+'06-IGRALIŠTA'!D37+'08-PREFAKTURIRATI ALBANEŽ'!D37</f>
        <v>64428.399999999994</v>
      </c>
      <c r="E37" s="43">
        <f t="shared" si="2"/>
        <v>109.20067796610169</v>
      </c>
    </row>
    <row r="38" spans="1:5" ht="30" customHeight="1" x14ac:dyDescent="0.25">
      <c r="A38" s="12"/>
      <c r="B38" s="11" t="s">
        <v>47</v>
      </c>
      <c r="C38" s="43">
        <f>'01 -OPĆI'!C38+'02- KOMUNALNI'!C38+'03-SMEĆE'!C38+'04-PROMIDŽBA'!C38+'05-GROBLJA'!C38+'06-IGRALIŠTA'!C38+'08-PREFAKTURIRATI ALBANEŽ'!C38</f>
        <v>160000</v>
      </c>
      <c r="D38" s="43">
        <f>'01 -OPĆI'!D38+'02- KOMUNALNI'!D38+'03-SMEĆE'!D38+'04-PROMIDŽBA'!D38+'05-GROBLJA'!D38+'06-IGRALIŠTA'!D38+'08-PREFAKTURIRATI ALBANEŽ'!D38</f>
        <v>134770.04</v>
      </c>
      <c r="E38" s="43">
        <f t="shared" si="2"/>
        <v>84.231275000000011</v>
      </c>
    </row>
    <row r="39" spans="1:5" ht="30" customHeight="1" x14ac:dyDescent="0.25">
      <c r="A39" s="12"/>
      <c r="B39" s="11" t="s">
        <v>48</v>
      </c>
      <c r="C39" s="43">
        <f>'01 -OPĆI'!C39+'02- KOMUNALNI'!C39+'03-SMEĆE'!C39+'04-PROMIDŽBA'!C39+'05-GROBLJA'!C39+'06-IGRALIŠTA'!C39+'08-PREFAKTURIRATI ALBANEŽ'!C39</f>
        <v>160000</v>
      </c>
      <c r="D39" s="43">
        <f>'01 -OPĆI'!D39+'02- KOMUNALNI'!D39+'03-SMEĆE'!D39+'04-PROMIDŽBA'!D39+'05-GROBLJA'!D39+'06-IGRALIŠTA'!D39+'08-PREFAKTURIRATI ALBANEŽ'!D39</f>
        <v>162327.26</v>
      </c>
      <c r="E39" s="43">
        <f t="shared" si="2"/>
        <v>101.4545375</v>
      </c>
    </row>
    <row r="40" spans="1:5" ht="30" customHeight="1" x14ac:dyDescent="0.25">
      <c r="A40" s="12"/>
      <c r="B40" s="11" t="s">
        <v>49</v>
      </c>
      <c r="C40" s="43">
        <f>'01 -OPĆI'!C40+'02- KOMUNALNI'!C40+'03-SMEĆE'!C40+'04-PROMIDŽBA'!C40+'05-GROBLJA'!C40+'06-IGRALIŠTA'!C40+'08-PREFAKTURIRATI ALBANEŽ'!C40</f>
        <v>30000</v>
      </c>
      <c r="D40" s="43">
        <f>'01 -OPĆI'!D40+'02- KOMUNALNI'!D40+'03-SMEĆE'!D40+'04-PROMIDŽBA'!D40+'05-GROBLJA'!D40+'06-IGRALIŠTA'!D40+'08-PREFAKTURIRATI ALBANEŽ'!D40</f>
        <v>24440.720000000001</v>
      </c>
      <c r="E40" s="43">
        <f t="shared" si="2"/>
        <v>81.469066666666663</v>
      </c>
    </row>
    <row r="41" spans="1:5" ht="30" customHeight="1" x14ac:dyDescent="0.25">
      <c r="A41" s="12"/>
      <c r="B41" s="11" t="s">
        <v>143</v>
      </c>
      <c r="C41" s="43">
        <f>'01 -OPĆI'!C41+'02- KOMUNALNI'!C41+'03-SMEĆE'!C41+'04-PROMIDŽBA'!C41+'05-GROBLJA'!C41+'06-IGRALIŠTA'!C41+'08-PREFAKTURIRATI ALBANEŽ'!C41</f>
        <v>2080</v>
      </c>
      <c r="D41" s="43">
        <f>'01 -OPĆI'!D41+'02- KOMUNALNI'!D41+'03-SMEĆE'!D41+'04-PROMIDŽBA'!D41+'05-GROBLJA'!D41+'06-IGRALIŠTA'!D41+'08-PREFAKTURIRATI ALBANEŽ'!D41</f>
        <v>4853.25</v>
      </c>
      <c r="E41" s="43"/>
    </row>
    <row r="42" spans="1:5" ht="30" customHeight="1" x14ac:dyDescent="0.25">
      <c r="A42" s="12"/>
      <c r="B42" s="11" t="s">
        <v>149</v>
      </c>
      <c r="C42" s="43">
        <f>'01 -OPĆI'!C42+'02- KOMUNALNI'!C42+'03-SMEĆE'!C42+'04-PROMIDŽBA'!C42+'05-GROBLJA'!C42+'06-IGRALIŠTA'!C42+'08-PREFAKTURIRATI ALBANEŽ'!C42</f>
        <v>22000</v>
      </c>
      <c r="D42" s="43">
        <f>'01 -OPĆI'!D42+'02- KOMUNALNI'!D42+'03-SMEĆE'!D42+'04-PROMIDŽBA'!D42+'05-GROBLJA'!D42+'06-IGRALIŠTA'!D42+'08-PREFAKTURIRATI ALBANEŽ'!D42</f>
        <v>20621.25</v>
      </c>
      <c r="E42" s="43">
        <f t="shared" si="2"/>
        <v>93.732954545454547</v>
      </c>
    </row>
    <row r="43" spans="1:5" ht="30" customHeight="1" x14ac:dyDescent="0.25">
      <c r="A43" s="12"/>
      <c r="B43" s="11" t="s">
        <v>50</v>
      </c>
      <c r="C43" s="43">
        <f>'01 -OPĆI'!C43+'02- KOMUNALNI'!C43+'03-SMEĆE'!C43+'04-PROMIDŽBA'!C43+'05-GROBLJA'!C43+'06-IGRALIŠTA'!C43+'08-PREFAKTURIRATI ALBANEŽ'!C43</f>
        <v>9550</v>
      </c>
      <c r="D43" s="43">
        <f>'01 -OPĆI'!D43+'02- KOMUNALNI'!D43+'03-SMEĆE'!D43+'04-PROMIDŽBA'!D43+'05-GROBLJA'!D43+'06-IGRALIŠTA'!D43+'08-PREFAKTURIRATI ALBANEŽ'!D43</f>
        <v>8603.4500000000007</v>
      </c>
      <c r="E43" s="106">
        <f t="shared" si="2"/>
        <v>90.088481675392671</v>
      </c>
    </row>
    <row r="44" spans="1:5" ht="30" customHeight="1" x14ac:dyDescent="0.25">
      <c r="A44" s="12"/>
      <c r="B44" s="11" t="s">
        <v>51</v>
      </c>
      <c r="C44" s="43">
        <f>'01 -OPĆI'!C44+'02- KOMUNALNI'!C44+'03-SMEĆE'!C44+'04-PROMIDŽBA'!C44+'05-GROBLJA'!C44+'06-IGRALIŠTA'!C44+'08-PREFAKTURIRATI ALBANEŽ'!C44</f>
        <v>49300</v>
      </c>
      <c r="D44" s="43">
        <f>'01 -OPĆI'!D44+'02- KOMUNALNI'!D44+'03-SMEĆE'!D44+'04-PROMIDŽBA'!D44+'05-GROBLJA'!D44+'06-IGRALIŠTA'!D44+'08-PREFAKTURIRATI ALBANEŽ'!D44</f>
        <v>57833.19</v>
      </c>
      <c r="E44" s="43">
        <f t="shared" si="2"/>
        <v>117.30870182555782</v>
      </c>
    </row>
    <row r="45" spans="1:5" ht="30" customHeight="1" x14ac:dyDescent="0.25">
      <c r="A45" s="12"/>
      <c r="B45" s="11" t="s">
        <v>52</v>
      </c>
      <c r="C45" s="43">
        <f>'01 -OPĆI'!C45+'02- KOMUNALNI'!C45+'03-SMEĆE'!C45+'04-PROMIDŽBA'!C45+'05-GROBLJA'!C45+'06-IGRALIŠTA'!C45+'08-PREFAKTURIRATI ALBANEŽ'!C45</f>
        <v>25000</v>
      </c>
      <c r="D45" s="43">
        <f>'01 -OPĆI'!D45+'02- KOMUNALNI'!D45+'03-SMEĆE'!D45+'04-PROMIDŽBA'!D45+'05-GROBLJA'!D45+'06-IGRALIŠTA'!D45+'08-PREFAKTURIRATI ALBANEŽ'!D45</f>
        <v>28497.64</v>
      </c>
      <c r="E45" s="43">
        <f t="shared" si="2"/>
        <v>113.99056</v>
      </c>
    </row>
    <row r="46" spans="1:5" ht="30" customHeight="1" x14ac:dyDescent="0.25">
      <c r="A46" s="12"/>
      <c r="B46" s="11" t="s">
        <v>53</v>
      </c>
      <c r="C46" s="43">
        <f>'01 -OPĆI'!C46+'02- KOMUNALNI'!C46+'03-SMEĆE'!C46+'04-PROMIDŽBA'!C46+'05-GROBLJA'!C46+'06-IGRALIŠTA'!C46+'08-PREFAKTURIRATI ALBANEŽ'!C46</f>
        <v>0</v>
      </c>
      <c r="D46" s="43">
        <f>'01 -OPĆI'!D46+'02- KOMUNALNI'!D46+'03-SMEĆE'!D46+'04-PROMIDŽBA'!D46+'05-GROBLJA'!D46+'06-IGRALIŠTA'!D46+'08-PREFAKTURIRATI ALBANEŽ'!D46</f>
        <v>0</v>
      </c>
      <c r="E46" s="43"/>
    </row>
    <row r="47" spans="1:5" ht="30" customHeight="1" x14ac:dyDescent="0.25">
      <c r="A47" s="12"/>
      <c r="B47" s="11" t="s">
        <v>54</v>
      </c>
      <c r="C47" s="43">
        <f>'01 -OPĆI'!C47+'02- KOMUNALNI'!C47+'03-SMEĆE'!C47+'04-PROMIDŽBA'!C47+'05-GROBLJA'!C47+'06-IGRALIŠTA'!C47+'08-PREFAKTURIRATI ALBANEŽ'!C47</f>
        <v>480000</v>
      </c>
      <c r="D47" s="43">
        <f>'01 -OPĆI'!D47+'02- KOMUNALNI'!D47+'03-SMEĆE'!D47+'04-PROMIDŽBA'!D47+'05-GROBLJA'!D47+'06-IGRALIŠTA'!D47+'08-PREFAKTURIRATI ALBANEŽ'!D47</f>
        <v>488232.88999999996</v>
      </c>
      <c r="E47" s="43">
        <f t="shared" si="2"/>
        <v>101.71518541666667</v>
      </c>
    </row>
    <row r="48" spans="1:5" s="63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6276016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6451072.7999999998</v>
      </c>
      <c r="E48" s="62">
        <f>D48/C48*100</f>
        <v>102.78929817897213</v>
      </c>
    </row>
    <row r="49" spans="1:5" ht="30" customHeight="1" x14ac:dyDescent="0.25">
      <c r="A49" s="12"/>
      <c r="B49" s="11" t="s">
        <v>56</v>
      </c>
      <c r="C49" s="43">
        <f>'01 -OPĆI'!C49+'02- KOMUNALNI'!C49+'03-SMEĆE'!C49+'04-PROMIDŽBA'!C49+'05-GROBLJA'!C49+'06-IGRALIŠTA'!C49+'08-PREFAKTURIRATI ALBANEŽ'!C49</f>
        <v>85300</v>
      </c>
      <c r="D49" s="43">
        <f>'01 -OPĆI'!D49+'02- KOMUNALNI'!D49+'03-SMEĆE'!D49+'04-PROMIDŽBA'!D49+'05-GROBLJA'!D49+'06-IGRALIŠTA'!D49+'08-PREFAKTURIRATI ALBANEŽ'!D49</f>
        <v>82250.28</v>
      </c>
      <c r="E49" s="43">
        <f t="shared" si="2"/>
        <v>96.424712778429068</v>
      </c>
    </row>
    <row r="50" spans="1:5" ht="30" customHeight="1" x14ac:dyDescent="0.25">
      <c r="A50" s="12"/>
      <c r="B50" s="11" t="s">
        <v>57</v>
      </c>
      <c r="C50" s="43">
        <f>'01 -OPĆI'!C50+'02- KOMUNALNI'!C50+'03-SMEĆE'!C50+'04-PROMIDŽBA'!C50+'05-GROBLJA'!C50+'06-IGRALIŠTA'!C50+'08-PREFAKTURIRATI ALBANEŽ'!C50</f>
        <v>46200</v>
      </c>
      <c r="D50" s="43">
        <f>'01 -OPĆI'!D50+'02- KOMUNALNI'!D50+'03-SMEĆE'!D50+'04-PROMIDŽBA'!D50+'05-GROBLJA'!D50+'06-IGRALIŠTA'!D50+'08-PREFAKTURIRATI ALBANEŽ'!D50</f>
        <v>57536</v>
      </c>
      <c r="E50" s="43">
        <f t="shared" si="2"/>
        <v>124.53679653679654</v>
      </c>
    </row>
    <row r="51" spans="1:5" ht="30" customHeight="1" x14ac:dyDescent="0.25">
      <c r="A51" s="12"/>
      <c r="B51" s="11" t="s">
        <v>58</v>
      </c>
      <c r="C51" s="43">
        <f>'01 -OPĆI'!C51+'02- KOMUNALNI'!C51+'03-SMEĆE'!C51+'04-PROMIDŽBA'!C51+'05-GROBLJA'!C51+'06-IGRALIŠTA'!C51+'08-PREFAKTURIRATI ALBANEŽ'!C51</f>
        <v>65300</v>
      </c>
      <c r="D51" s="43">
        <f>'01 -OPĆI'!D51+'02- KOMUNALNI'!D51+'03-SMEĆE'!D51+'04-PROMIDŽBA'!D51+'05-GROBLJA'!D51+'06-IGRALIŠTA'!D51+'08-PREFAKTURIRATI ALBANEŽ'!D51</f>
        <v>69882.460000000006</v>
      </c>
      <c r="E51" s="43">
        <f t="shared" si="2"/>
        <v>107.01754977029097</v>
      </c>
    </row>
    <row r="52" spans="1:5" ht="30" customHeight="1" x14ac:dyDescent="0.25">
      <c r="A52" s="12"/>
      <c r="B52" s="11" t="s">
        <v>59</v>
      </c>
      <c r="C52" s="43">
        <f>'01 -OPĆI'!C52+'02- KOMUNALNI'!C52+'03-SMEĆE'!C52+'04-PROMIDŽBA'!C52+'05-GROBLJA'!C52+'06-IGRALIŠTA'!C52+'08-PREFAKTURIRATI ALBANEŽ'!C52</f>
        <v>14000</v>
      </c>
      <c r="D52" s="43">
        <f>'01 -OPĆI'!D52+'02- KOMUNALNI'!D52+'03-SMEĆE'!D52+'04-PROMIDŽBA'!D52+'05-GROBLJA'!D52+'06-IGRALIŠTA'!D52+'08-PREFAKTURIRATI ALBANEŽ'!D52</f>
        <v>13513</v>
      </c>
      <c r="E52" s="106">
        <f t="shared" si="2"/>
        <v>96.521428571428572</v>
      </c>
    </row>
    <row r="53" spans="1:5" ht="30" customHeight="1" x14ac:dyDescent="0.25">
      <c r="A53" s="12"/>
      <c r="B53" s="11" t="s">
        <v>60</v>
      </c>
      <c r="C53" s="43">
        <f>'01 -OPĆI'!C53+'02- KOMUNALNI'!C53+'03-SMEĆE'!C53+'04-PROMIDŽBA'!C53+'05-GROBLJA'!C53+'06-IGRALIŠTA'!C53+'08-PREFAKTURIRATI ALBANEŽ'!C53</f>
        <v>19000</v>
      </c>
      <c r="D53" s="43">
        <f>'01 -OPĆI'!D53+'02- KOMUNALNI'!D53+'03-SMEĆE'!D53+'04-PROMIDŽBA'!D53+'05-GROBLJA'!D53+'06-IGRALIŠTA'!D53+'08-PREFAKTURIRATI ALBANEŽ'!D53</f>
        <v>20549</v>
      </c>
      <c r="E53" s="43">
        <f t="shared" si="2"/>
        <v>108.15263157894736</v>
      </c>
    </row>
    <row r="54" spans="1:5" ht="30" customHeight="1" x14ac:dyDescent="0.25">
      <c r="A54" s="12"/>
      <c r="B54" s="11" t="s">
        <v>61</v>
      </c>
      <c r="C54" s="43">
        <f>'01 -OPĆI'!C54+'02- KOMUNALNI'!C54+'03-SMEĆE'!C54+'04-PROMIDŽBA'!C54+'05-GROBLJA'!C54+'06-IGRALIŠTA'!C54+'08-PREFAKTURIRATI ALBANEŽ'!C54</f>
        <v>17750</v>
      </c>
      <c r="D54" s="43">
        <f>'01 -OPĆI'!D54+'02- KOMUNALNI'!D54+'03-SMEĆE'!D54+'04-PROMIDŽBA'!D54+'05-GROBLJA'!D54+'06-IGRALIŠTA'!D54+'08-PREFAKTURIRATI ALBANEŽ'!D54</f>
        <v>16913.849999999999</v>
      </c>
      <c r="E54" s="43">
        <f t="shared" si="2"/>
        <v>95.289295774647869</v>
      </c>
    </row>
    <row r="55" spans="1:5" ht="30" customHeight="1" x14ac:dyDescent="0.25">
      <c r="A55" s="12"/>
      <c r="B55" s="23" t="s">
        <v>62</v>
      </c>
      <c r="C55" s="43">
        <f>'01 -OPĆI'!C55+'02- KOMUNALNI'!C55+'03-SMEĆE'!C55+'04-PROMIDŽBA'!C55+'05-GROBLJA'!C55+'06-IGRALIŠTA'!C55+'08-PREFAKTURIRATI ALBANEŽ'!C55</f>
        <v>346000</v>
      </c>
      <c r="D55" s="43">
        <f>'01 -OPĆI'!D55+'02- KOMUNALNI'!D55+'03-SMEĆE'!D55+'04-PROMIDŽBA'!D55+'05-GROBLJA'!D55+'06-IGRALIŠTA'!D55+'08-PREFAKTURIRATI ALBANEŽ'!D55</f>
        <v>347854.39</v>
      </c>
      <c r="E55" s="43">
        <f t="shared" si="2"/>
        <v>100.53595086705202</v>
      </c>
    </row>
    <row r="56" spans="1:5" ht="30" customHeight="1" x14ac:dyDescent="0.25">
      <c r="A56" s="12"/>
      <c r="B56" s="23" t="s">
        <v>63</v>
      </c>
      <c r="C56" s="43">
        <f>'01 -OPĆI'!C56+'02- KOMUNALNI'!C56+'03-SMEĆE'!C56+'04-PROMIDŽBA'!C56+'05-GROBLJA'!C56+'06-IGRALIŠTA'!C56+'08-PREFAKTURIRATI ALBANEŽ'!C56</f>
        <v>37500</v>
      </c>
      <c r="D56" s="43">
        <f>'01 -OPĆI'!D56+'02- KOMUNALNI'!D56+'03-SMEĆE'!D56+'04-PROMIDŽBA'!D56+'05-GROBLJA'!D56+'06-IGRALIŠTA'!D56+'08-PREFAKTURIRATI ALBANEŽ'!D56</f>
        <v>37080</v>
      </c>
      <c r="E56" s="43">
        <f t="shared" si="2"/>
        <v>98.88</v>
      </c>
    </row>
    <row r="57" spans="1:5" ht="30" customHeight="1" x14ac:dyDescent="0.25">
      <c r="A57" s="12"/>
      <c r="B57" s="11" t="s">
        <v>64</v>
      </c>
      <c r="C57" s="43">
        <f>'01 -OPĆI'!C57+'02- KOMUNALNI'!C57+'03-SMEĆE'!C57+'04-PROMIDŽBA'!C57+'05-GROBLJA'!C57+'06-IGRALIŠTA'!C57+'08-PREFAKTURIRATI ALBANEŽ'!C57</f>
        <v>47000</v>
      </c>
      <c r="D57" s="43">
        <f>'01 -OPĆI'!D57+'02- KOMUNALNI'!D57+'03-SMEĆE'!D57+'04-PROMIDŽBA'!D57+'05-GROBLJA'!D57+'06-IGRALIŠTA'!D57+'08-PREFAKTURIRATI ALBANEŽ'!D57</f>
        <v>44993.79</v>
      </c>
      <c r="E57" s="43">
        <f t="shared" si="2"/>
        <v>95.731468085106386</v>
      </c>
    </row>
    <row r="58" spans="1:5" ht="30" customHeight="1" x14ac:dyDescent="0.25">
      <c r="A58" s="12"/>
      <c r="B58" s="11" t="s">
        <v>65</v>
      </c>
      <c r="C58" s="43">
        <f>'01 -OPĆI'!C58+'02- KOMUNALNI'!C58+'03-SMEĆE'!C58+'04-PROMIDŽBA'!C58+'05-GROBLJA'!C58+'06-IGRALIŠTA'!C58+'08-PREFAKTURIRATI ALBANEŽ'!C58</f>
        <v>15000</v>
      </c>
      <c r="D58" s="43">
        <f>'01 -OPĆI'!D58+'02- KOMUNALNI'!D58+'03-SMEĆE'!D58+'04-PROMIDŽBA'!D58+'05-GROBLJA'!D58+'06-IGRALIŠTA'!D58+'08-PREFAKTURIRATI ALBANEŽ'!D58</f>
        <v>11905.720000000001</v>
      </c>
      <c r="E58" s="43">
        <f t="shared" si="2"/>
        <v>79.371466666666677</v>
      </c>
    </row>
    <row r="59" spans="1:5" ht="30" customHeight="1" x14ac:dyDescent="0.25">
      <c r="A59" s="12"/>
      <c r="B59" s="11" t="s">
        <v>66</v>
      </c>
      <c r="C59" s="43">
        <f>'01 -OPĆI'!C59+'02- KOMUNALNI'!C59+'03-SMEĆE'!C59+'04-PROMIDŽBA'!C59+'05-GROBLJA'!C59+'06-IGRALIŠTA'!C59+'08-PREFAKTURIRATI ALBANEŽ'!C59</f>
        <v>0</v>
      </c>
      <c r="D59" s="43">
        <f>'01 -OPĆI'!D59+'02- KOMUNALNI'!D59+'03-SMEĆE'!D59+'04-PROMIDŽBA'!D59+'05-GROBLJA'!D59+'06-IGRALIŠTA'!D59+'08-PREFAKTURIRATI ALBANEŽ'!D59</f>
        <v>0</v>
      </c>
      <c r="E59" s="43"/>
    </row>
    <row r="60" spans="1:5" ht="30" customHeight="1" x14ac:dyDescent="0.25">
      <c r="A60" s="12"/>
      <c r="B60" s="11" t="s">
        <v>67</v>
      </c>
      <c r="C60" s="43">
        <f>'01 -OPĆI'!C60+'02- KOMUNALNI'!C60+'03-SMEĆE'!C60+'04-PROMIDŽBA'!C60+'05-GROBLJA'!C60+'06-IGRALIŠTA'!C60+'08-PREFAKTURIRATI ALBANEŽ'!C60</f>
        <v>13800</v>
      </c>
      <c r="D60" s="43">
        <f>'01 -OPĆI'!D60+'02- KOMUNALNI'!D60+'03-SMEĆE'!D60+'04-PROMIDŽBA'!D60+'05-GROBLJA'!D60+'06-IGRALIŠTA'!D60+'08-PREFAKTURIRATI ALBANEŽ'!D60</f>
        <v>25050</v>
      </c>
      <c r="E60" s="43">
        <f t="shared" si="2"/>
        <v>181.52173913043478</v>
      </c>
    </row>
    <row r="61" spans="1:5" ht="30" customHeight="1" x14ac:dyDescent="0.25">
      <c r="A61" s="12"/>
      <c r="B61" s="11" t="s">
        <v>68</v>
      </c>
      <c r="C61" s="43">
        <f>'01 -OPĆI'!C61+'02- KOMUNALNI'!C61+'03-SMEĆE'!C61+'04-PROMIDŽBA'!C61+'05-GROBLJA'!C61+'06-IGRALIŠTA'!C61+'08-PREFAKTURIRATI ALBANEŽ'!C61</f>
        <v>13000</v>
      </c>
      <c r="D61" s="43">
        <f>'01 -OPĆI'!D61+'02- KOMUNALNI'!D61+'03-SMEĆE'!D61+'04-PROMIDŽBA'!D61+'05-GROBLJA'!D61+'06-IGRALIŠTA'!D61+'08-PREFAKTURIRATI ALBANEŽ'!D61</f>
        <v>12430</v>
      </c>
      <c r="E61" s="43">
        <f t="shared" si="2"/>
        <v>95.615384615384613</v>
      </c>
    </row>
    <row r="62" spans="1:5" ht="30" customHeight="1" x14ac:dyDescent="0.25">
      <c r="A62" s="12"/>
      <c r="B62" s="11" t="s">
        <v>69</v>
      </c>
      <c r="C62" s="43">
        <f>'01 -OPĆI'!C62+'02- KOMUNALNI'!C62+'03-SMEĆE'!C62+'04-PROMIDŽBA'!C62+'05-GROBLJA'!C62+'06-IGRALIŠTA'!C62+'08-PREFAKTURIRATI ALBANEŽ'!C62</f>
        <v>3200</v>
      </c>
      <c r="D62" s="43">
        <f>'01 -OPĆI'!D62+'02- KOMUNALNI'!D62+'03-SMEĆE'!D62+'04-PROMIDŽBA'!D62+'05-GROBLJA'!D62+'06-IGRALIŠTA'!D62+'08-PREFAKTURIRATI ALBANEŽ'!D62</f>
        <v>2696.21</v>
      </c>
      <c r="E62" s="43">
        <f t="shared" si="2"/>
        <v>84.256562500000001</v>
      </c>
    </row>
    <row r="63" spans="1:5" ht="30" customHeight="1" x14ac:dyDescent="0.25">
      <c r="A63" s="12"/>
      <c r="B63" s="11" t="s">
        <v>70</v>
      </c>
      <c r="C63" s="43">
        <f>'01 -OPĆI'!C63+'02- KOMUNALNI'!C63+'03-SMEĆE'!C63+'04-PROMIDŽBA'!C63+'05-GROBLJA'!C63+'06-IGRALIŠTA'!C63+'08-PREFAKTURIRATI ALBANEŽ'!C63</f>
        <v>6100</v>
      </c>
      <c r="D63" s="43">
        <f>'01 -OPĆI'!D63+'02- KOMUNALNI'!D63+'03-SMEĆE'!D63+'04-PROMIDŽBA'!D63+'05-GROBLJA'!D63+'06-IGRALIŠTA'!D63+'08-PREFAKTURIRATI ALBANEŽ'!D63</f>
        <v>6096.32</v>
      </c>
      <c r="E63" s="43">
        <f t="shared" si="2"/>
        <v>99.939672131147546</v>
      </c>
    </row>
    <row r="64" spans="1:5" ht="30" customHeight="1" x14ac:dyDescent="0.25">
      <c r="A64" s="12"/>
      <c r="B64" s="11" t="s">
        <v>71</v>
      </c>
      <c r="C64" s="43">
        <f>'01 -OPĆI'!C64+'02- KOMUNALNI'!C64+'03-SMEĆE'!C64+'04-PROMIDŽBA'!C64+'05-GROBLJA'!C64+'06-IGRALIŠTA'!C64+'08-PREFAKTURIRATI ALBANEŽ'!C64</f>
        <v>0</v>
      </c>
      <c r="D64" s="43">
        <f>'01 -OPĆI'!D64+'02- KOMUNALNI'!D64+'03-SMEĆE'!D64+'04-PROMIDŽBA'!D64+'05-GROBLJA'!D64+'06-IGRALIŠTA'!D64+'08-PREFAKTURIRATI ALBANEŽ'!D64</f>
        <v>0</v>
      </c>
      <c r="E64" s="43"/>
    </row>
    <row r="65" spans="1:6" ht="30" customHeight="1" x14ac:dyDescent="0.25">
      <c r="A65" s="12"/>
      <c r="B65" s="11" t="s">
        <v>72</v>
      </c>
      <c r="C65" s="43">
        <f>'01 -OPĆI'!C65+'02- KOMUNALNI'!C65+'03-SMEĆE'!C65+'04-PROMIDŽBA'!C65+'05-GROBLJA'!C65+'06-IGRALIŠTA'!C65+'08-PREFAKTURIRATI ALBANEŽ'!C65</f>
        <v>66500</v>
      </c>
      <c r="D65" s="43">
        <f>'01 -OPĆI'!D65+'02- KOMUNALNI'!D65+'03-SMEĆE'!D65+'04-PROMIDŽBA'!D65+'05-GROBLJA'!D65+'06-IGRALIŠTA'!D65+'08-PREFAKTURIRATI ALBANEŽ'!D65</f>
        <v>68452.55</v>
      </c>
      <c r="E65" s="43">
        <f t="shared" si="2"/>
        <v>102.93616541353383</v>
      </c>
    </row>
    <row r="66" spans="1:6" ht="30" customHeight="1" x14ac:dyDescent="0.25">
      <c r="A66" s="12"/>
      <c r="B66" s="11" t="s">
        <v>73</v>
      </c>
      <c r="C66" s="43">
        <f>'01 -OPĆI'!C66+'02- KOMUNALNI'!C66+'03-SMEĆE'!C66+'04-PROMIDŽBA'!C66+'05-GROBLJA'!C66+'06-IGRALIŠTA'!C66+'08-PREFAKTURIRATI ALBANEŽ'!C66</f>
        <v>2400</v>
      </c>
      <c r="D66" s="43">
        <f>'01 -OPĆI'!D66+'02- KOMUNALNI'!D66+'03-SMEĆE'!D66+'04-PROMIDŽBA'!D66+'05-GROBLJA'!D66+'06-IGRALIŠTA'!D66+'08-PREFAKTURIRATI ALBANEŽ'!D66</f>
        <v>2478.2200000000003</v>
      </c>
      <c r="E66" s="106">
        <f t="shared" si="2"/>
        <v>103.25916666666669</v>
      </c>
    </row>
    <row r="67" spans="1:6" ht="30" customHeight="1" x14ac:dyDescent="0.25">
      <c r="A67" s="12"/>
      <c r="B67" s="11" t="s">
        <v>74</v>
      </c>
      <c r="C67" s="43">
        <f>'01 -OPĆI'!C67+'02- KOMUNALNI'!C67+'03-SMEĆE'!C67+'04-PROMIDŽBA'!C67+'05-GROBLJA'!C67+'06-IGRALIŠTA'!C67+'08-PREFAKTURIRATI ALBANEŽ'!C67</f>
        <v>0</v>
      </c>
      <c r="D67" s="43">
        <f>'01 -OPĆI'!D67+'02- KOMUNALNI'!D67+'03-SMEĆE'!D67+'04-PROMIDŽBA'!D67+'05-GROBLJA'!D67+'06-IGRALIŠTA'!D67+'08-PREFAKTURIRATI ALBANEŽ'!D67</f>
        <v>0</v>
      </c>
      <c r="E67" s="43" t="e">
        <f t="shared" si="2"/>
        <v>#DIV/0!</v>
      </c>
    </row>
    <row r="68" spans="1:6" ht="30" customHeight="1" x14ac:dyDescent="0.25">
      <c r="A68" s="12"/>
      <c r="B68" s="11" t="s">
        <v>75</v>
      </c>
      <c r="C68" s="43">
        <f>'01 -OPĆI'!C68+'02- KOMUNALNI'!C68+'03-SMEĆE'!C68+'04-PROMIDŽBA'!C68+'05-GROBLJA'!C68+'06-IGRALIŠTA'!C68+'08-PREFAKTURIRATI ALBANEŽ'!C68</f>
        <v>13500</v>
      </c>
      <c r="D68" s="43">
        <f>'01 -OPĆI'!D68+'02- KOMUNALNI'!D68+'03-SMEĆE'!D68+'04-PROMIDŽBA'!D68+'05-GROBLJA'!D68+'06-IGRALIŠTA'!D68+'08-PREFAKTURIRATI ALBANEŽ'!D68</f>
        <v>13504.68</v>
      </c>
      <c r="E68" s="43"/>
    </row>
    <row r="69" spans="1:6" ht="30" customHeight="1" x14ac:dyDescent="0.25">
      <c r="A69" s="12"/>
      <c r="B69" s="11" t="s">
        <v>76</v>
      </c>
      <c r="C69" s="43">
        <f>'01 -OPĆI'!C69+'02- KOMUNALNI'!C69+'03-SMEĆE'!C69+'04-PROMIDŽBA'!C69+'05-GROBLJA'!C69+'06-IGRALIŠTA'!C69+'08-PREFAKTURIRATI ALBANEŽ'!C69</f>
        <v>0</v>
      </c>
      <c r="D69" s="43">
        <f>'01 -OPĆI'!D69+'02- KOMUNALNI'!D69+'03-SMEĆE'!D69+'04-PROMIDŽBA'!D69+'05-GROBLJA'!D69+'06-IGRALIŠTA'!D69+'08-PREFAKTURIRATI ALBANEŽ'!D69</f>
        <v>0</v>
      </c>
      <c r="E69" s="43"/>
    </row>
    <row r="70" spans="1:6" ht="30" customHeight="1" x14ac:dyDescent="0.25">
      <c r="A70" s="12"/>
      <c r="B70" s="11" t="s">
        <v>77</v>
      </c>
      <c r="C70" s="43">
        <f>'01 -OPĆI'!C70+'02- KOMUNALNI'!C70+'03-SMEĆE'!C70+'04-PROMIDŽBA'!C70+'05-GROBLJA'!C70+'06-IGRALIŠTA'!C70+'08-PREFAKTURIRATI ALBANEŽ'!C70</f>
        <v>0</v>
      </c>
      <c r="D70" s="43">
        <f>'01 -OPĆI'!D70+'02- KOMUNALNI'!D70+'03-SMEĆE'!D70+'04-PROMIDŽBA'!D70+'05-GROBLJA'!D70+'06-IGRALIŠTA'!D70+'08-PREFAKTURIRATI ALBANEŽ'!D70</f>
        <v>0</v>
      </c>
      <c r="E70" s="43"/>
    </row>
    <row r="71" spans="1:6" ht="30" customHeight="1" x14ac:dyDescent="0.25">
      <c r="A71" s="12"/>
      <c r="B71" s="11" t="s">
        <v>78</v>
      </c>
      <c r="C71" s="43">
        <f>'01 -OPĆI'!C71+'02- KOMUNALNI'!C71+'03-SMEĆE'!C71+'04-PROMIDŽBA'!C71+'05-GROBLJA'!C71+'06-IGRALIŠTA'!C71+'08-PREFAKTURIRATI ALBANEŽ'!C71</f>
        <v>48260</v>
      </c>
      <c r="D71" s="43">
        <f>'01 -OPĆI'!D71+'02- KOMUNALNI'!D71+'03-SMEĆE'!D71+'04-PROMIDŽBA'!D71+'05-GROBLJA'!D71+'06-IGRALIŠTA'!D71+'08-PREFAKTURIRATI ALBANEŽ'!D71</f>
        <v>56243.32</v>
      </c>
      <c r="E71" s="43">
        <f t="shared" si="2"/>
        <v>116.54231247409864</v>
      </c>
    </row>
    <row r="72" spans="1:6" ht="30" customHeight="1" x14ac:dyDescent="0.25">
      <c r="A72" s="12"/>
      <c r="B72" s="11" t="s">
        <v>79</v>
      </c>
      <c r="C72" s="43">
        <f>'01 -OPĆI'!C72+'02- KOMUNALNI'!C72+'03-SMEĆE'!C72+'04-PROMIDŽBA'!C72+'05-GROBLJA'!C72+'06-IGRALIŠTA'!C72+'08-PREFAKTURIRATI ALBANEŽ'!C72</f>
        <v>12000</v>
      </c>
      <c r="D72" s="43">
        <f>'01 -OPĆI'!D72+'02- KOMUNALNI'!D72+'03-SMEĆE'!D72+'04-PROMIDŽBA'!D72+'05-GROBLJA'!D72+'06-IGRALIŠTA'!D72+'08-PREFAKTURIRATI ALBANEŽ'!D72</f>
        <v>11900</v>
      </c>
      <c r="E72" s="106">
        <f t="shared" si="2"/>
        <v>99.166666666666671</v>
      </c>
    </row>
    <row r="73" spans="1:6" ht="30" customHeight="1" x14ac:dyDescent="0.25">
      <c r="A73" s="12"/>
      <c r="B73" s="11" t="s">
        <v>80</v>
      </c>
      <c r="C73" s="43">
        <f>'01 -OPĆI'!C73+'02- KOMUNALNI'!C73+'03-SMEĆE'!C73+'04-PROMIDŽBA'!C73+'05-GROBLJA'!C73+'06-IGRALIŠTA'!C73+'08-PREFAKTURIRATI ALBANEŽ'!C73</f>
        <v>0</v>
      </c>
      <c r="D73" s="43">
        <f>'01 -OPĆI'!D73+'02- KOMUNALNI'!D73+'03-SMEĆE'!D73+'04-PROMIDŽBA'!D73+'05-GROBLJA'!D73+'06-IGRALIŠTA'!D73+'08-PREFAKTURIRATI ALBANEŽ'!D73</f>
        <v>0</v>
      </c>
      <c r="E73" s="43"/>
    </row>
    <row r="74" spans="1:6" ht="30" customHeight="1" x14ac:dyDescent="0.25">
      <c r="A74" s="12"/>
      <c r="B74" s="11" t="s">
        <v>81</v>
      </c>
      <c r="C74" s="43">
        <f>'01 -OPĆI'!C74+'02- KOMUNALNI'!C74+'03-SMEĆE'!C74+'04-PROMIDŽBA'!C74+'05-GROBLJA'!C74+'06-IGRALIŠTA'!C74+'08-PREFAKTURIRATI ALBANEŽ'!C74</f>
        <v>0</v>
      </c>
      <c r="D74" s="43">
        <f>'01 -OPĆI'!D74+'02- KOMUNALNI'!D74+'03-SMEĆE'!D74+'04-PROMIDŽBA'!D74+'05-GROBLJA'!D74+'06-IGRALIŠTA'!D74+'08-PREFAKTURIRATI ALBANEŽ'!D74</f>
        <v>0</v>
      </c>
      <c r="E74" s="43"/>
    </row>
    <row r="75" spans="1:6" ht="30" customHeight="1" x14ac:dyDescent="0.25">
      <c r="A75" s="12"/>
      <c r="B75" s="11" t="s">
        <v>82</v>
      </c>
      <c r="C75" s="43">
        <f>'01 -OPĆI'!C75+'02- KOMUNALNI'!C75+'03-SMEĆE'!C75+'04-PROMIDŽBA'!C75+'05-GROBLJA'!C75+'06-IGRALIŠTA'!C75+'08-PREFAKTURIRATI ALBANEŽ'!C75</f>
        <v>142300</v>
      </c>
      <c r="D75" s="43">
        <f>'01 -OPĆI'!D75+'02- KOMUNALNI'!D75+'03-SMEĆE'!D75+'04-PROMIDŽBA'!D75+'05-GROBLJA'!D75+'06-IGRALIŠTA'!D75+'08-PREFAKTURIRATI ALBANEŽ'!D75</f>
        <v>154816.13</v>
      </c>
      <c r="E75" s="43">
        <f t="shared" si="2"/>
        <v>108.79559381588196</v>
      </c>
    </row>
    <row r="76" spans="1:6" ht="30" customHeight="1" x14ac:dyDescent="0.25">
      <c r="A76" s="12"/>
      <c r="B76" s="11" t="s">
        <v>83</v>
      </c>
      <c r="C76" s="43">
        <f>'01 -OPĆI'!C76+'02- KOMUNALNI'!C76+'03-SMEĆE'!C76+'04-PROMIDŽBA'!C76+'05-GROBLJA'!C76+'06-IGRALIŠTA'!C76+'08-PREFAKTURIRATI ALBANEŽ'!C76</f>
        <v>20000</v>
      </c>
      <c r="D76" s="43">
        <f>'01 -OPĆI'!D76+'02- KOMUNALNI'!D76+'03-SMEĆE'!D76+'04-PROMIDŽBA'!D76+'05-GROBLJA'!D76+'06-IGRALIŠTA'!D76+'08-PREFAKTURIRATI ALBANEŽ'!D76</f>
        <v>37920</v>
      </c>
      <c r="E76" s="43">
        <f t="shared" si="2"/>
        <v>189.6</v>
      </c>
    </row>
    <row r="77" spans="1:6" ht="30" customHeight="1" x14ac:dyDescent="0.25">
      <c r="A77" s="12"/>
      <c r="B77" s="11" t="s">
        <v>84</v>
      </c>
      <c r="C77" s="43">
        <f>'01 -OPĆI'!C77+'02- KOMUNALNI'!C77+'03-SMEĆE'!C77+'04-PROMIDŽBA'!C77+'05-GROBLJA'!C77+'06-IGRALIŠTA'!C77+'08-PREFAKTURIRATI ALBANEŽ'!C77</f>
        <v>0</v>
      </c>
      <c r="D77" s="43">
        <f>'01 -OPĆI'!D77+'02- KOMUNALNI'!D77+'03-SMEĆE'!D77+'04-PROMIDŽBA'!D77+'05-GROBLJA'!D77+'06-IGRALIŠTA'!D77+'08-PREFAKTURIRATI ALBANEŽ'!D77</f>
        <v>0</v>
      </c>
      <c r="E77" s="43"/>
    </row>
    <row r="78" spans="1:6" ht="30" customHeight="1" x14ac:dyDescent="0.25">
      <c r="A78" s="12"/>
      <c r="B78" s="11" t="s">
        <v>85</v>
      </c>
      <c r="C78" s="43">
        <f>'01 -OPĆI'!C78+'02- KOMUNALNI'!C78+'03-SMEĆE'!C78+'04-PROMIDŽBA'!C78+'05-GROBLJA'!C78+'06-IGRALIŠTA'!C78+'08-PREFAKTURIRATI ALBANEŽ'!C78</f>
        <v>43540</v>
      </c>
      <c r="D78" s="43">
        <f>'01 -OPĆI'!D78+'02- KOMUNALNI'!D78+'03-SMEĆE'!D78+'04-PROMIDŽBA'!D78+'05-GROBLJA'!D78+'06-IGRALIŠTA'!D78+'08-PREFAKTURIRATI ALBANEŽ'!D78</f>
        <v>35744.800000000003</v>
      </c>
      <c r="E78" s="43">
        <f t="shared" si="2"/>
        <v>82.096463022508047</v>
      </c>
    </row>
    <row r="79" spans="1:6" ht="36.75" customHeight="1" x14ac:dyDescent="0.25">
      <c r="A79" s="12"/>
      <c r="B79" s="11" t="s">
        <v>86</v>
      </c>
      <c r="C79" s="43">
        <f>'01 -OPĆI'!C79+'02- KOMUNALNI'!C79+'03-SMEĆE'!C79+'04-PROMIDŽBA'!C79+'05-GROBLJA'!C79+'06-IGRALIŠTA'!C79+'08-PREFAKTURIRATI ALBANEŽ'!C79</f>
        <v>15000</v>
      </c>
      <c r="D79" s="43">
        <f>'01 -OPĆI'!D79+'02- KOMUNALNI'!D79+'03-SMEĆE'!D79+'04-PROMIDŽBA'!D79+'05-GROBLJA'!D79+'06-IGRALIŠTA'!D79+'08-PREFAKTURIRATI ALBANEŽ'!D79</f>
        <v>35600</v>
      </c>
      <c r="E79" s="43">
        <f t="shared" si="2"/>
        <v>237.33333333333334</v>
      </c>
      <c r="F79" s="107" t="s">
        <v>172</v>
      </c>
    </row>
    <row r="80" spans="1:6" ht="30" customHeight="1" x14ac:dyDescent="0.25">
      <c r="A80" s="12"/>
      <c r="B80" s="11" t="s">
        <v>87</v>
      </c>
      <c r="C80" s="43">
        <f>'01 -OPĆI'!C80+'02- KOMUNALNI'!C80+'03-SMEĆE'!C80+'04-PROMIDŽBA'!C80+'05-GROBLJA'!C80+'06-IGRALIŠTA'!C80+'08-PREFAKTURIRATI ALBANEŽ'!C80</f>
        <v>2750000</v>
      </c>
      <c r="D80" s="43">
        <f>'01 -OPĆI'!D80+'02- KOMUNALNI'!D80+'03-SMEĆE'!D80+'04-PROMIDŽBA'!D80+'05-GROBLJA'!D80+'06-IGRALIŠTA'!D80+'08-PREFAKTURIRATI ALBANEŽ'!D80</f>
        <v>2815237.46</v>
      </c>
      <c r="E80" s="43">
        <f t="shared" si="2"/>
        <v>102.37227127272728</v>
      </c>
    </row>
    <row r="81" spans="1:5" ht="30" customHeight="1" x14ac:dyDescent="0.25">
      <c r="A81" s="12"/>
      <c r="B81" s="11" t="s">
        <v>88</v>
      </c>
      <c r="C81" s="43">
        <f>'01 -OPĆI'!C81+'02- KOMUNALNI'!C81+'03-SMEĆE'!C81+'04-PROMIDŽBA'!C81+'05-GROBLJA'!C81+'06-IGRALIŠTA'!C81+'08-PREFAKTURIRATI ALBANEŽ'!C81</f>
        <v>250000</v>
      </c>
      <c r="D81" s="43">
        <f>'01 -OPĆI'!D81+'02- KOMUNALNI'!D81+'03-SMEĆE'!D81+'04-PROMIDŽBA'!D81+'05-GROBLJA'!D81+'06-IGRALIŠTA'!D81+'08-PREFAKTURIRATI ALBANEŽ'!D81</f>
        <v>256556.1</v>
      </c>
      <c r="E81" s="43">
        <f t="shared" si="2"/>
        <v>102.62244</v>
      </c>
    </row>
    <row r="82" spans="1:5" ht="30" customHeight="1" x14ac:dyDescent="0.25">
      <c r="A82" s="12"/>
      <c r="B82" s="11" t="s">
        <v>89</v>
      </c>
      <c r="C82" s="43">
        <f>'01 -OPĆI'!C82+'02- KOMUNALNI'!C82+'03-SMEĆE'!C82+'04-PROMIDŽBA'!C82+'05-GROBLJA'!C82+'06-IGRALIŠTA'!C82+'08-PREFAKTURIRATI ALBANEŽ'!C82</f>
        <v>110000</v>
      </c>
      <c r="D82" s="43">
        <f>'01 -OPĆI'!D82+'02- KOMUNALNI'!D82+'03-SMEĆE'!D82+'04-PROMIDŽBA'!D82+'05-GROBLJA'!D82+'06-IGRALIŠTA'!D82+'08-PREFAKTURIRATI ALBANEŽ'!D82</f>
        <v>84657.34</v>
      </c>
      <c r="E82" s="43">
        <f t="shared" si="2"/>
        <v>76.961218181818182</v>
      </c>
    </row>
    <row r="83" spans="1:5" ht="30" customHeight="1" x14ac:dyDescent="0.25">
      <c r="A83" s="12"/>
      <c r="B83" s="11" t="s">
        <v>90</v>
      </c>
      <c r="C83" s="43">
        <f>'01 -OPĆI'!C83+'02- KOMUNALNI'!C83+'03-SMEĆE'!C83+'04-PROMIDŽBA'!C83+'05-GROBLJA'!C83+'06-IGRALIŠTA'!C83+'08-PREFAKTURIRATI ALBANEŽ'!C83</f>
        <v>960000</v>
      </c>
      <c r="D83" s="43">
        <f>'01 -OPĆI'!D83+'02- KOMUNALNI'!D83+'03-SMEĆE'!D83+'04-PROMIDŽBA'!D83+'05-GROBLJA'!D83+'06-IGRALIŠTA'!D83+'08-PREFAKTURIRATI ALBANEŽ'!D83</f>
        <v>1026321.61</v>
      </c>
      <c r="E83" s="43">
        <f t="shared" si="2"/>
        <v>106.90850104166667</v>
      </c>
    </row>
    <row r="84" spans="1:5" ht="30" customHeight="1" x14ac:dyDescent="0.25">
      <c r="A84" s="12"/>
      <c r="B84" s="11" t="s">
        <v>91</v>
      </c>
      <c r="C84" s="43">
        <f>'01 -OPĆI'!C84+'02- KOMUNALNI'!C84+'03-SMEĆE'!C84+'04-PROMIDŽBA'!C84+'05-GROBLJA'!C84+'06-IGRALIŠTA'!C84+'08-PREFAKTURIRATI ALBANEŽ'!C84</f>
        <v>700000</v>
      </c>
      <c r="D84" s="43">
        <f>'01 -OPĆI'!D84+'02- KOMUNALNI'!D84+'03-SMEĆE'!D84+'04-PROMIDŽBA'!D84+'05-GROBLJA'!D84+'06-IGRALIŠTA'!D84+'08-PREFAKTURIRATI ALBANEŽ'!D84</f>
        <v>632577.14</v>
      </c>
      <c r="E84" s="43">
        <f t="shared" si="2"/>
        <v>90.368162857142863</v>
      </c>
    </row>
    <row r="85" spans="1:5" ht="30" customHeight="1" x14ac:dyDescent="0.25">
      <c r="A85" s="12"/>
      <c r="B85" s="11" t="s">
        <v>92</v>
      </c>
      <c r="C85" s="43">
        <f>'01 -OPĆI'!C85+'02- KOMUNALNI'!C85+'03-SMEĆE'!C85+'04-PROMIDŽBA'!C85+'05-GROBLJA'!C85+'06-IGRALIŠTA'!C85+'08-PREFAKTURIRATI ALBANEŽ'!C85</f>
        <v>75000</v>
      </c>
      <c r="D85" s="43">
        <f>'01 -OPĆI'!D85+'02- KOMUNALNI'!D85+'03-SMEĆE'!D85+'04-PROMIDŽBA'!D85+'05-GROBLJA'!D85+'06-IGRALIŠTA'!D85+'08-PREFAKTURIRATI ALBANEŽ'!D85</f>
        <v>83094.95</v>
      </c>
      <c r="E85" s="43">
        <f t="shared" si="2"/>
        <v>110.79326666666667</v>
      </c>
    </row>
    <row r="86" spans="1:5" ht="30" customHeight="1" x14ac:dyDescent="0.25">
      <c r="A86" s="12"/>
      <c r="B86" s="11" t="s">
        <v>93</v>
      </c>
      <c r="C86" s="43">
        <f>'01 -OPĆI'!C86+'02- KOMUNALNI'!C86+'03-SMEĆE'!C86+'04-PROMIDŽBA'!C86+'05-GROBLJA'!C86+'06-IGRALIŠTA'!C86+'08-PREFAKTURIRATI ALBANEŽ'!C86</f>
        <v>120000</v>
      </c>
      <c r="D86" s="43">
        <f>'01 -OPĆI'!D86+'02- KOMUNALNI'!D86+'03-SMEĆE'!D86+'04-PROMIDŽBA'!D86+'05-GROBLJA'!D86+'06-IGRALIŠTA'!D86+'08-PREFAKTURIRATI ALBANEŽ'!D86</f>
        <v>180505</v>
      </c>
      <c r="E86" s="106">
        <f t="shared" si="2"/>
        <v>150.42083333333335</v>
      </c>
    </row>
    <row r="87" spans="1:5" ht="30" customHeight="1" x14ac:dyDescent="0.25">
      <c r="A87" s="12"/>
      <c r="B87" s="11" t="s">
        <v>140</v>
      </c>
      <c r="C87" s="43">
        <f>'01 -OPĆI'!C87+'02- KOMUNALNI'!C87+'03-SMEĆE'!C87+'04-PROMIDŽBA'!C87+'05-GROBLJA'!C87+'06-IGRALIŠTA'!C87+'08-PREFAKTURIRATI ALBANEŽ'!C87</f>
        <v>0</v>
      </c>
      <c r="D87" s="43">
        <f>'01 -OPĆI'!D87+'02- KOMUNALNI'!D87+'03-SMEĆE'!D87+'04-PROMIDŽBA'!D87+'05-GROBLJA'!D87+'06-IGRALIŠTA'!D87+'08-PREFAKTURIRATI ALBANEŽ'!D87</f>
        <v>0</v>
      </c>
      <c r="E87" s="43" t="e">
        <f t="shared" si="2"/>
        <v>#DIV/0!</v>
      </c>
    </row>
    <row r="88" spans="1:5" ht="30" customHeight="1" x14ac:dyDescent="0.25">
      <c r="A88" s="12"/>
      <c r="B88" s="11" t="s">
        <v>94</v>
      </c>
      <c r="C88" s="43">
        <f>'01 -OPĆI'!C88+'02- KOMUNALNI'!C88+'03-SMEĆE'!C88+'04-PROMIDŽBA'!C88+'05-GROBLJA'!C88+'06-IGRALIŠTA'!C88+'08-PREFAKTURIRATI ALBANEŽ'!C88</f>
        <v>3000</v>
      </c>
      <c r="D88" s="43">
        <f>'01 -OPĆI'!D88+'02- KOMUNALNI'!D88+'03-SMEĆE'!D88+'04-PROMIDŽBA'!D88+'05-GROBLJA'!D88+'06-IGRALIŠTA'!D88+'08-PREFAKTURIRATI ALBANEŽ'!D88</f>
        <v>15730.4</v>
      </c>
      <c r="E88" s="43">
        <f t="shared" si="2"/>
        <v>524.34666666666669</v>
      </c>
    </row>
    <row r="89" spans="1:5" ht="30" customHeight="1" x14ac:dyDescent="0.25">
      <c r="A89" s="12"/>
      <c r="B89" s="11" t="s">
        <v>95</v>
      </c>
      <c r="C89" s="43">
        <f>'01 -OPĆI'!C89+'02- KOMUNALNI'!C89+'03-SMEĆE'!C89+'04-PROMIDŽBA'!C89+'05-GROBLJA'!C89+'06-IGRALIŠTA'!C89+'08-PREFAKTURIRATI ALBANEŽ'!C89</f>
        <v>5200</v>
      </c>
      <c r="D89" s="43">
        <f>'01 -OPĆI'!D89+'02- KOMUNALNI'!D89+'03-SMEĆE'!D89+'04-PROMIDŽBA'!D89+'05-GROBLJA'!D89+'06-IGRALIŠTA'!D89+'08-PREFAKTURIRATI ALBANEŽ'!D89</f>
        <v>5330.26</v>
      </c>
      <c r="E89" s="43">
        <f t="shared" si="2"/>
        <v>102.505</v>
      </c>
    </row>
    <row r="90" spans="1:5" ht="30" customHeight="1" x14ac:dyDescent="0.25">
      <c r="A90" s="12"/>
      <c r="B90" s="11" t="s">
        <v>96</v>
      </c>
      <c r="C90" s="43">
        <f>'01 -OPĆI'!C90+'02- KOMUNALNI'!C90+'03-SMEĆE'!C90+'04-PROMIDŽBA'!C90+'05-GROBLJA'!C90+'06-IGRALIŠTA'!C90+'08-PREFAKTURIRATI ALBANEŽ'!C90</f>
        <v>10500</v>
      </c>
      <c r="D90" s="43">
        <f>'01 -OPĆI'!D90+'02- KOMUNALNI'!D90+'03-SMEĆE'!D90+'04-PROMIDŽBA'!D90+'05-GROBLJA'!D90+'06-IGRALIŠTA'!D90+'08-PREFAKTURIRATI ALBANEŽ'!D90</f>
        <v>10020</v>
      </c>
      <c r="E90" s="43">
        <f t="shared" si="2"/>
        <v>95.428571428571431</v>
      </c>
    </row>
    <row r="91" spans="1:5" ht="30" customHeight="1" x14ac:dyDescent="0.25">
      <c r="A91" s="12"/>
      <c r="B91" s="11" t="s">
        <v>97</v>
      </c>
      <c r="C91" s="43">
        <f>'01 -OPĆI'!C91+'02- KOMUNALNI'!C91+'03-SMEĆE'!C91+'04-PROMIDŽBA'!C91+'05-GROBLJA'!C91+'06-IGRALIŠTA'!C91+'08-PREFAKTURIRATI ALBANEŽ'!C91</f>
        <v>2516</v>
      </c>
      <c r="D91" s="43">
        <f>'01 -OPĆI'!D91+'02- KOMUNALNI'!D91+'03-SMEĆE'!D91+'04-PROMIDŽBA'!D91+'05-GROBLJA'!D91+'06-IGRALIŠTA'!D91+'08-PREFAKTURIRATI ALBANEŽ'!D91</f>
        <v>2702.07</v>
      </c>
      <c r="E91" s="43">
        <f t="shared" si="2"/>
        <v>107.39546899841017</v>
      </c>
    </row>
    <row r="92" spans="1:5" ht="30" customHeight="1" x14ac:dyDescent="0.25">
      <c r="A92" s="12"/>
      <c r="B92" s="11" t="s">
        <v>98</v>
      </c>
      <c r="C92" s="43">
        <f>'01 -OPĆI'!C92+'02- KOMUNALNI'!C92+'03-SMEĆE'!C92+'04-PROMIDŽBA'!C92+'05-GROBLJA'!C92+'06-IGRALIŠTA'!C92+'08-PREFAKTURIRATI ALBANEŽ'!C92</f>
        <v>145000</v>
      </c>
      <c r="D92" s="43">
        <f>'01 -OPĆI'!D92+'02- KOMUNALNI'!D92+'03-SMEĆE'!D92+'04-PROMIDŽBA'!D92+'05-GROBLJA'!D92+'06-IGRALIŠTA'!D92+'08-PREFAKTURIRATI ALBANEŽ'!D92</f>
        <v>117312</v>
      </c>
      <c r="E92" s="43">
        <f t="shared" si="2"/>
        <v>80.904827586206892</v>
      </c>
    </row>
    <row r="93" spans="1:5" ht="30" customHeight="1" x14ac:dyDescent="0.25">
      <c r="A93" s="12"/>
      <c r="B93" s="11" t="s">
        <v>141</v>
      </c>
      <c r="C93" s="43">
        <f>'01 -OPĆI'!C93+'02- KOMUNALNI'!C93+'03-SMEĆE'!C93+'04-PROMIDŽBA'!C93+'05-GROBLJA'!C93+'06-IGRALIŠTA'!C93+'08-PREFAKTURIRATI ALBANEŽ'!C93</f>
        <v>0</v>
      </c>
      <c r="D93" s="43">
        <f>'01 -OPĆI'!D93+'02- KOMUNALNI'!D93+'03-SMEĆE'!D93+'04-PROMIDŽBA'!D93+'05-GROBLJA'!D93+'06-IGRALIŠTA'!D93+'08-PREFAKTURIRATI ALBANEŽ'!D93</f>
        <v>0</v>
      </c>
      <c r="E93" s="43"/>
    </row>
    <row r="94" spans="1:5" ht="30" customHeight="1" x14ac:dyDescent="0.25">
      <c r="A94" s="12"/>
      <c r="B94" s="11" t="s">
        <v>99</v>
      </c>
      <c r="C94" s="43">
        <f>'01 -OPĆI'!C94+'02- KOMUNALNI'!C94+'03-SMEĆE'!C94+'04-PROMIDŽBA'!C94+'05-GROBLJA'!C94+'06-IGRALIŠTA'!C94+'08-PREFAKTURIRATI ALBANEŽ'!C94</f>
        <v>0</v>
      </c>
      <c r="D94" s="43">
        <f>'01 -OPĆI'!D94+'02- KOMUNALNI'!D94+'03-SMEĆE'!D94+'04-PROMIDŽBA'!D94+'05-GROBLJA'!D94+'06-IGRALIŠTA'!D94+'08-PREFAKTURIRATI ALBANEŽ'!D94</f>
        <v>0</v>
      </c>
      <c r="E94" s="43"/>
    </row>
    <row r="95" spans="1:5" ht="30" customHeight="1" x14ac:dyDescent="0.25">
      <c r="A95" s="12"/>
      <c r="B95" s="11" t="s">
        <v>100</v>
      </c>
      <c r="C95" s="43">
        <f>'01 -OPĆI'!C95+'02- KOMUNALNI'!C95+'03-SMEĆE'!C95+'04-PROMIDŽBA'!C95+'05-GROBLJA'!C95+'06-IGRALIŠTA'!C95+'08-PREFAKTURIRATI ALBANEŽ'!C95</f>
        <v>4500</v>
      </c>
      <c r="D95" s="43">
        <f>'01 -OPĆI'!D95+'02- KOMUNALNI'!D95+'03-SMEĆE'!D95+'04-PROMIDŽBA'!D95+'05-GROBLJA'!D95+'06-IGRALIŠTA'!D95+'08-PREFAKTURIRATI ALBANEŽ'!D95</f>
        <v>4500</v>
      </c>
      <c r="E95" s="43">
        <f t="shared" si="2"/>
        <v>100</v>
      </c>
    </row>
    <row r="96" spans="1:5" ht="30" customHeight="1" x14ac:dyDescent="0.25">
      <c r="A96" s="12"/>
      <c r="B96" s="11" t="s">
        <v>101</v>
      </c>
      <c r="C96" s="43">
        <f>'01 -OPĆI'!C96+'02- KOMUNALNI'!C96+'03-SMEĆE'!C96+'04-PROMIDŽBA'!C96+'05-GROBLJA'!C96+'06-IGRALIŠTA'!C96+'08-PREFAKTURIRATI ALBANEŽ'!C96</f>
        <v>32650</v>
      </c>
      <c r="D96" s="43">
        <f>'01 -OPĆI'!D96+'02- KOMUNALNI'!D96+'03-SMEĆE'!D96+'04-PROMIDŽBA'!D96+'05-GROBLJA'!D96+'06-IGRALIŠTA'!D96+'08-PREFAKTURIRATI ALBANEŽ'!D96</f>
        <v>32588.560000000001</v>
      </c>
      <c r="E96" s="43">
        <f t="shared" ref="E96" si="4">D96/C96*100</f>
        <v>99.811822358346106</v>
      </c>
    </row>
    <row r="97" spans="1:6" ht="30" customHeight="1" x14ac:dyDescent="0.25">
      <c r="A97" s="12"/>
      <c r="B97" s="11" t="s">
        <v>102</v>
      </c>
      <c r="C97" s="43">
        <f>'01 -OPĆI'!C97+'02- KOMUNALNI'!C97+'03-SMEĆE'!C97+'04-PROMIDŽBA'!C97+'05-GROBLJA'!C97+'06-IGRALIŠTA'!C97+'08-PREFAKTURIRATI ALBANEŽ'!C97</f>
        <v>0</v>
      </c>
      <c r="D97" s="43">
        <f>'01 -OPĆI'!D97+'02- KOMUNALNI'!D97+'03-SMEĆE'!D97+'04-PROMIDŽBA'!D97+'05-GROBLJA'!D97+'06-IGRALIŠTA'!D97+'08-PREFAKTURIRATI ALBANEŽ'!D97</f>
        <v>0</v>
      </c>
      <c r="E97" s="43"/>
    </row>
    <row r="98" spans="1:6" ht="30" customHeight="1" x14ac:dyDescent="0.25">
      <c r="A98" s="12"/>
      <c r="B98" s="11" t="s">
        <v>142</v>
      </c>
      <c r="C98" s="43">
        <f>'01 -OPĆI'!C98+'02- KOMUNALNI'!C98+'03-SMEĆE'!C98+'04-PROMIDŽBA'!C98+'05-GROBLJA'!C98+'06-IGRALIŠTA'!C98+'08-PREFAKTURIRATI ALBANEŽ'!C98</f>
        <v>15000</v>
      </c>
      <c r="D98" s="43">
        <f>'01 -OPĆI'!D98+'02- KOMUNALNI'!D98+'03-SMEĆE'!D98+'04-PROMIDŽBA'!D98+'05-GROBLJA'!D98+'06-IGRALIŠTA'!D98+'08-PREFAKTURIRATI ALBANEŽ'!D98</f>
        <v>18529.189999999999</v>
      </c>
      <c r="E98" s="43">
        <f t="shared" ref="E98" si="5">D98/C98*100</f>
        <v>123.52793333333332</v>
      </c>
    </row>
    <row r="99" spans="1:6" s="63" customFormat="1" ht="30" customHeight="1" x14ac:dyDescent="0.25">
      <c r="A99" s="59" t="s">
        <v>9</v>
      </c>
      <c r="B99" s="60" t="s">
        <v>103</v>
      </c>
      <c r="C99" s="61">
        <f>C100</f>
        <v>5705668</v>
      </c>
      <c r="D99" s="61">
        <f t="shared" ref="D99" si="6">D100</f>
        <v>5685564.0999999996</v>
      </c>
      <c r="E99" s="62">
        <f>D99/C99*100</f>
        <v>99.647650371525287</v>
      </c>
    </row>
    <row r="100" spans="1:6" ht="30" customHeight="1" x14ac:dyDescent="0.25">
      <c r="A100" s="12" t="s">
        <v>1</v>
      </c>
      <c r="B100" s="11" t="s">
        <v>104</v>
      </c>
      <c r="C100" s="43">
        <f>'01 -OPĆI'!C100+'02- KOMUNALNI'!C100+'03-SMEĆE'!C100+'04-PROMIDŽBA'!C100+'05-GROBLJA'!C100+'06-IGRALIŠTA'!C100+'08-PREFAKTURIRATI ALBANEŽ'!C100</f>
        <v>5705668</v>
      </c>
      <c r="D100" s="43">
        <f>'01 -OPĆI'!D100+'02- KOMUNALNI'!D100+'03-SMEĆE'!D100+'04-PROMIDŽBA'!D100+'05-GROBLJA'!D100+'06-IGRALIŠTA'!D100+'08-PREFAKTURIRATI ALBANEŽ'!D100</f>
        <v>5685564.0999999996</v>
      </c>
      <c r="E100" s="43">
        <f t="shared" ref="E100" si="7">D100/C100*100</f>
        <v>99.647650371525287</v>
      </c>
    </row>
    <row r="101" spans="1:6" s="63" customFormat="1" ht="30" customHeight="1" x14ac:dyDescent="0.25">
      <c r="A101" s="59" t="s">
        <v>11</v>
      </c>
      <c r="B101" s="60" t="s">
        <v>105</v>
      </c>
      <c r="C101" s="61">
        <f>C102+C103+C104</f>
        <v>1590286</v>
      </c>
      <c r="D101" s="61">
        <f t="shared" ref="D101" si="8">D102+D103+D104</f>
        <v>1591581.81</v>
      </c>
      <c r="E101" s="62">
        <f>D101/C101*100</f>
        <v>100.08148282761718</v>
      </c>
    </row>
    <row r="102" spans="1:6" ht="30" customHeight="1" x14ac:dyDescent="0.25">
      <c r="A102" s="12"/>
      <c r="B102" s="11" t="s">
        <v>106</v>
      </c>
      <c r="C102" s="43">
        <f>'01 -OPĆI'!C102+'02- KOMUNALNI'!C102+'03-SMEĆE'!C102+'04-PROMIDŽBA'!C102+'05-GROBLJA'!C102+'06-IGRALIŠTA'!C102+'08-PREFAKTURIRATI ALBANEŽ'!C102</f>
        <v>17450</v>
      </c>
      <c r="D102" s="43">
        <f>'01 -OPĆI'!D102+'02- KOMUNALNI'!D102+'03-SMEĆE'!D102+'04-PROMIDŽBA'!D102+'05-GROBLJA'!D102+'06-IGRALIŠTA'!D102+'08-PREFAKTURIRATI ALBANEŽ'!D102</f>
        <v>18650.169999999998</v>
      </c>
      <c r="E102" s="43">
        <f t="shared" ref="E102:E104" si="9">D102/C102*100</f>
        <v>106.87776504297992</v>
      </c>
    </row>
    <row r="103" spans="1:6" ht="30" customHeight="1" x14ac:dyDescent="0.25">
      <c r="A103" s="12"/>
      <c r="B103" s="11" t="s">
        <v>107</v>
      </c>
      <c r="C103" s="43">
        <f>'01 -OPĆI'!C103+'02- KOMUNALNI'!C103+'03-SMEĆE'!C103+'04-PROMIDŽBA'!C103+'05-GROBLJA'!C103+'06-IGRALIŠTA'!C103+'08-PREFAKTURIRATI ALBANEŽ'!C103</f>
        <v>974456</v>
      </c>
      <c r="D103" s="43">
        <f>'01 -OPĆI'!D103+'02- KOMUNALNI'!D103+'03-SMEĆE'!D103+'04-PROMIDŽBA'!D103+'05-GROBLJA'!D103+'06-IGRALIŠTA'!D103+'08-PREFAKTURIRATI ALBANEŽ'!D103</f>
        <v>973526.6399999999</v>
      </c>
      <c r="E103" s="43">
        <f t="shared" si="9"/>
        <v>99.904627812851459</v>
      </c>
    </row>
    <row r="104" spans="1:6" ht="30" customHeight="1" x14ac:dyDescent="0.25">
      <c r="A104" s="12"/>
      <c r="B104" s="11" t="s">
        <v>108</v>
      </c>
      <c r="C104" s="43">
        <f>'01 -OPĆI'!C104+'02- KOMUNALNI'!C104+'03-SMEĆE'!C104+'04-PROMIDŽBA'!C104+'05-GROBLJA'!C104+'06-IGRALIŠTA'!C104+'08-PREFAKTURIRATI ALBANEŽ'!C104</f>
        <v>598380</v>
      </c>
      <c r="D104" s="43">
        <f>'01 -OPĆI'!D104+'02- KOMUNALNI'!D104+'03-SMEĆE'!D104+'04-PROMIDŽBA'!D104+'05-GROBLJA'!D104+'06-IGRALIŠTA'!D104+'08-PREFAKTURIRATI ALBANEŽ'!D104</f>
        <v>599405.00000000012</v>
      </c>
      <c r="E104" s="43">
        <f t="shared" si="9"/>
        <v>100.17129583207998</v>
      </c>
    </row>
    <row r="105" spans="1:6" s="63" customFormat="1" ht="30" customHeight="1" x14ac:dyDescent="0.25">
      <c r="A105" s="59" t="s">
        <v>15</v>
      </c>
      <c r="B105" s="60" t="s">
        <v>109</v>
      </c>
      <c r="C105" s="61">
        <f>C106</f>
        <v>50000</v>
      </c>
      <c r="D105" s="61">
        <f t="shared" ref="D105" si="10">D106</f>
        <v>145001.46</v>
      </c>
      <c r="E105" s="61">
        <f>D105/C105*100</f>
        <v>290.00291999999996</v>
      </c>
    </row>
    <row r="106" spans="1:6" ht="30" customHeight="1" x14ac:dyDescent="0.25">
      <c r="A106" s="46"/>
      <c r="B106" s="20" t="s">
        <v>110</v>
      </c>
      <c r="C106" s="43">
        <f>'01 -OPĆI'!C106+'02- KOMUNALNI'!C106+'03-SMEĆE'!C106+'04-PROMIDŽBA'!C106+'05-GROBLJA'!C106+'06-IGRALIŠTA'!C106+'08-PREFAKTURIRATI ALBANEŽ'!C106</f>
        <v>50000</v>
      </c>
      <c r="D106" s="43">
        <f>'01 -OPĆI'!D106+'02- KOMUNALNI'!D106+'03-SMEĆE'!D106+'04-PROMIDŽBA'!D106+'05-GROBLJA'!D106+'06-IGRALIŠTA'!D106+'08-PREFAKTURIRATI ALBANEŽ'!D106</f>
        <v>145001.46</v>
      </c>
      <c r="E106" s="49"/>
      <c r="F106" s="107"/>
    </row>
    <row r="107" spans="1:6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6" s="32" customFormat="1" ht="30" customHeight="1" x14ac:dyDescent="0.25">
      <c r="A108" s="46"/>
      <c r="B108" s="22" t="s">
        <v>156</v>
      </c>
      <c r="C108" s="106">
        <f>'01 -OPĆI'!C108+'02- KOMUNALNI'!C108+'03-SMEĆE'!C108+'04-PROMIDŽBA'!C108+'05-GROBLJA'!C108+'06-IGRALIŠTA'!C108+'08-PREFAKTURIRATI ALBANEŽ'!C108</f>
        <v>0</v>
      </c>
      <c r="D108" s="106">
        <f>'01 -OPĆI'!D108+'02- KOMUNALNI'!D108+'03-SMEĆE'!D108+'04-PROMIDŽBA'!D108+'05-GROBLJA'!D108+'06-IGRALIŠTA'!D108+'08-PREFAKTURIRATI ALBANEŽ'!D108</f>
        <v>0</v>
      </c>
      <c r="E108" s="49"/>
    </row>
    <row r="109" spans="1:6" s="63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1247180</v>
      </c>
      <c r="D109" s="61">
        <f t="shared" ref="D109" si="11">D110+D111+D112+D113+D114+D115+D116+D117+D118+D119+D120+D121+D122+D123+D124+D125</f>
        <v>1282763.8600000001</v>
      </c>
      <c r="E109" s="62">
        <f>D109/C109*100</f>
        <v>102.85314549623952</v>
      </c>
    </row>
    <row r="110" spans="1:6" ht="30" customHeight="1" x14ac:dyDescent="0.25">
      <c r="A110" s="12"/>
      <c r="B110" s="11" t="s">
        <v>112</v>
      </c>
      <c r="C110" s="43">
        <f>'01 -OPĆI'!C110+'02- KOMUNALNI'!C110+'03-SMEĆE'!C110+'04-PROMIDŽBA'!C108+'05-GROBLJA'!C110+'06-IGRALIŠTA'!C110+'08-PREFAKTURIRATI ALBANEŽ'!C110</f>
        <v>20500</v>
      </c>
      <c r="D110" s="43">
        <f>'01 -OPĆI'!D110+'02- KOMUNALNI'!D110+'03-SMEĆE'!D110+'04-PROMIDŽBA'!D108+'05-GROBLJA'!D110+'06-IGRALIŠTA'!D110+'08-PREFAKTURIRATI ALBANEŽ'!D110</f>
        <v>24264.379999999997</v>
      </c>
      <c r="E110" s="43">
        <f t="shared" ref="E110:E125" si="12">D110/C110*100</f>
        <v>118.36282926829267</v>
      </c>
    </row>
    <row r="111" spans="1:6" ht="30" customHeight="1" x14ac:dyDescent="0.25">
      <c r="A111" s="12"/>
      <c r="B111" s="11" t="s">
        <v>113</v>
      </c>
      <c r="C111" s="43">
        <f>'01 -OPĆI'!C111+'02- KOMUNALNI'!C111+'03-SMEĆE'!C111+'04-PROMIDŽBA'!C109+'05-GROBLJA'!C111+'06-IGRALIŠTA'!C111+'08-PREFAKTURIRATI ALBANEŽ'!C111</f>
        <v>0</v>
      </c>
      <c r="D111" s="43">
        <f>'01 -OPĆI'!D111+'02- KOMUNALNI'!D111+'03-SMEĆE'!D111+'04-PROMIDŽBA'!D109+'05-GROBLJA'!D111+'06-IGRALIŠTA'!D111+'08-PREFAKTURIRATI ALBANEŽ'!D111</f>
        <v>0</v>
      </c>
      <c r="E111" s="43"/>
    </row>
    <row r="112" spans="1:6" ht="30" customHeight="1" x14ac:dyDescent="0.25">
      <c r="A112" s="12"/>
      <c r="B112" s="11" t="s">
        <v>114</v>
      </c>
      <c r="C112" s="43">
        <f>'01 -OPĆI'!C112+'02- KOMUNALNI'!C112+'03-SMEĆE'!C112+'04-PROMIDŽBA'!C110+'05-GROBLJA'!C112+'06-IGRALIŠTA'!C112+'08-PREFAKTURIRATI ALBANEŽ'!C112</f>
        <v>195000</v>
      </c>
      <c r="D112" s="43">
        <f>'01 -OPĆI'!D112+'02- KOMUNALNI'!D112+'03-SMEĆE'!D112+'04-PROMIDŽBA'!D110+'05-GROBLJA'!D112+'06-IGRALIŠTA'!D112+'08-PREFAKTURIRATI ALBANEŽ'!D112</f>
        <v>206770</v>
      </c>
      <c r="E112" s="43">
        <f t="shared" si="12"/>
        <v>106.03589743589743</v>
      </c>
    </row>
    <row r="113" spans="1:5" ht="30" customHeight="1" x14ac:dyDescent="0.25">
      <c r="A113" s="12" t="s">
        <v>1</v>
      </c>
      <c r="B113" s="11" t="s">
        <v>115</v>
      </c>
      <c r="C113" s="43">
        <f>'01 -OPĆI'!C113+'02- KOMUNALNI'!C113+'03-SMEĆE'!C113+'04-PROMIDŽBA'!C111+'05-GROBLJA'!C113+'06-IGRALIŠTA'!C113+'08-PREFAKTURIRATI ALBANEŽ'!C113</f>
        <v>514900</v>
      </c>
      <c r="D113" s="43">
        <f>'01 -OPĆI'!D113+'02- KOMUNALNI'!D113+'03-SMEĆE'!D113+'04-PROMIDŽBA'!D111+'05-GROBLJA'!D113+'06-IGRALIŠTA'!D113+'08-PREFAKTURIRATI ALBANEŽ'!D113</f>
        <v>514087.25</v>
      </c>
      <c r="E113" s="43">
        <f t="shared" si="12"/>
        <v>99.842153816275001</v>
      </c>
    </row>
    <row r="114" spans="1:5" ht="30" customHeight="1" x14ac:dyDescent="0.25">
      <c r="A114" s="12"/>
      <c r="B114" s="11" t="s">
        <v>116</v>
      </c>
      <c r="C114" s="43">
        <f>'01 -OPĆI'!C114+'02- KOMUNALNI'!C114+'03-SMEĆE'!C114+'04-PROMIDŽBA'!C112+'05-GROBLJA'!C114+'06-IGRALIŠTA'!C114+'08-PREFAKTURIRATI ALBANEŽ'!C114</f>
        <v>69000</v>
      </c>
      <c r="D114" s="43">
        <f>'01 -OPĆI'!D114+'02- KOMUNALNI'!D114+'03-SMEĆE'!D114+'04-PROMIDŽBA'!D112+'05-GROBLJA'!D114+'06-IGRALIŠTA'!D114+'08-PREFAKTURIRATI ALBANEŽ'!D114</f>
        <v>68945.399999999994</v>
      </c>
      <c r="E114" s="43">
        <f t="shared" si="12"/>
        <v>99.920869565217387</v>
      </c>
    </row>
    <row r="115" spans="1:5" ht="30" customHeight="1" x14ac:dyDescent="0.25">
      <c r="A115" s="12"/>
      <c r="B115" s="11" t="s">
        <v>117</v>
      </c>
      <c r="C115" s="43">
        <f>'01 -OPĆI'!C115+'02- KOMUNALNI'!C115+'03-SMEĆE'!C115+'04-PROMIDŽBA'!C113+'05-GROBLJA'!C115+'06-IGRALIŠTA'!C115+'08-PREFAKTURIRATI ALBANEŽ'!C115</f>
        <v>250900</v>
      </c>
      <c r="D115" s="43">
        <f>'01 -OPĆI'!D115+'02- KOMUNALNI'!D115+'03-SMEĆE'!D115+'04-PROMIDŽBA'!D113+'05-GROBLJA'!D115+'06-IGRALIŠTA'!D115+'08-PREFAKTURIRATI ALBANEŽ'!D115</f>
        <v>251946.21000000002</v>
      </c>
      <c r="E115" s="43">
        <f t="shared" si="12"/>
        <v>100.41698286169789</v>
      </c>
    </row>
    <row r="116" spans="1:5" ht="30" customHeight="1" x14ac:dyDescent="0.25">
      <c r="A116" s="12"/>
      <c r="B116" s="11" t="s">
        <v>118</v>
      </c>
      <c r="C116" s="43">
        <f>'01 -OPĆI'!C116+'02- KOMUNALNI'!C116+'03-SMEĆE'!C116+'04-PROMIDŽBA'!C114+'05-GROBLJA'!C116+'06-IGRALIŠTA'!C116+'08-PREFAKTURIRATI ALBANEŽ'!C116</f>
        <v>83200</v>
      </c>
      <c r="D116" s="43">
        <f>'01 -OPĆI'!D116+'02- KOMUNALNI'!D116+'03-SMEĆE'!D116+'04-PROMIDŽBA'!D114+'05-GROBLJA'!D116+'06-IGRALIŠTA'!D116+'08-PREFAKTURIRATI ALBANEŽ'!D116</f>
        <v>87004.52</v>
      </c>
      <c r="E116" s="43">
        <f t="shared" si="12"/>
        <v>104.57274038461539</v>
      </c>
    </row>
    <row r="117" spans="1:5" ht="30" customHeight="1" x14ac:dyDescent="0.25">
      <c r="A117" s="12"/>
      <c r="B117" s="11" t="s">
        <v>119</v>
      </c>
      <c r="C117" s="43">
        <f>'01 -OPĆI'!C117+'02- KOMUNALNI'!C117+'03-SMEĆE'!C117+'04-PROMIDŽBA'!C115+'05-GROBLJA'!C117+'06-IGRALIŠTA'!C117+'08-PREFAKTURIRATI ALBANEŽ'!C117</f>
        <v>0</v>
      </c>
      <c r="D117" s="43">
        <f>'01 -OPĆI'!D117+'02- KOMUNALNI'!D117+'03-SMEĆE'!D117+'04-PROMIDŽBA'!D115+'05-GROBLJA'!D117+'06-IGRALIŠTA'!D117+'08-PREFAKTURIRATI ALBANEŽ'!D117</f>
        <v>0</v>
      </c>
      <c r="E117" s="43" t="e">
        <f t="shared" si="12"/>
        <v>#DIV/0!</v>
      </c>
    </row>
    <row r="118" spans="1:5" ht="30" customHeight="1" x14ac:dyDescent="0.25">
      <c r="A118" s="12"/>
      <c r="B118" s="11" t="s">
        <v>120</v>
      </c>
      <c r="C118" s="43">
        <f>'01 -OPĆI'!C118+'02- KOMUNALNI'!C118+'03-SMEĆE'!C118+'04-PROMIDŽBA'!C116+'05-GROBLJA'!C118+'06-IGRALIŠTA'!C118+'08-PREFAKTURIRATI ALBANEŽ'!C118</f>
        <v>33000</v>
      </c>
      <c r="D118" s="43">
        <f>'01 -OPĆI'!D118+'02- KOMUNALNI'!D118+'03-SMEĆE'!D118+'04-PROMIDŽBA'!D116+'05-GROBLJA'!D118+'06-IGRALIŠTA'!D118+'08-PREFAKTURIRATI ALBANEŽ'!D118</f>
        <v>40601.460000000006</v>
      </c>
      <c r="E118" s="43">
        <f t="shared" si="12"/>
        <v>123.03472727272728</v>
      </c>
    </row>
    <row r="119" spans="1:5" ht="30" customHeight="1" x14ac:dyDescent="0.25">
      <c r="A119" s="12"/>
      <c r="B119" s="11" t="s">
        <v>121</v>
      </c>
      <c r="C119" s="43">
        <f>'01 -OPĆI'!C119+'02- KOMUNALNI'!C119+'03-SMEĆE'!C119+'04-PROMIDŽBA'!C117+'05-GROBLJA'!C119+'06-IGRALIŠTA'!C119+'08-PREFAKTURIRATI ALBANEŽ'!C119</f>
        <v>0</v>
      </c>
      <c r="D119" s="43">
        <f>'01 -OPĆI'!D119+'02- KOMUNALNI'!D119+'03-SMEĆE'!D119+'04-PROMIDŽBA'!D117+'05-GROBLJA'!D119+'06-IGRALIŠTA'!D119+'08-PREFAKTURIRATI ALBANEŽ'!D119</f>
        <v>0</v>
      </c>
      <c r="E119" s="43"/>
    </row>
    <row r="120" spans="1:5" ht="30" customHeight="1" x14ac:dyDescent="0.25">
      <c r="A120" s="12"/>
      <c r="B120" s="11" t="s">
        <v>122</v>
      </c>
      <c r="C120" s="43">
        <f>'01 -OPĆI'!C120+'02- KOMUNALNI'!C120+'03-SMEĆE'!C120+'04-PROMIDŽBA'!C118+'05-GROBLJA'!C120+'06-IGRALIŠTA'!C120+'08-PREFAKTURIRATI ALBANEŽ'!C120</f>
        <v>0</v>
      </c>
      <c r="D120" s="43">
        <f>'01 -OPĆI'!D120+'02- KOMUNALNI'!D120+'03-SMEĆE'!D120+'04-PROMIDŽBA'!D118+'05-GROBLJA'!D120+'06-IGRALIŠTA'!D120+'08-PREFAKTURIRATI ALBANEŽ'!D120</f>
        <v>0</v>
      </c>
      <c r="E120" s="43"/>
    </row>
    <row r="121" spans="1:5" ht="30" customHeight="1" x14ac:dyDescent="0.25">
      <c r="A121" s="12"/>
      <c r="B121" s="11" t="s">
        <v>139</v>
      </c>
      <c r="C121" s="43">
        <f>'01 -OPĆI'!C121+'02- KOMUNALNI'!C121+'03-SMEĆE'!C121+'04-PROMIDŽBA'!C119+'05-GROBLJA'!C121+'06-IGRALIŠTA'!C121+'08-PREFAKTURIRATI ALBANEŽ'!C121</f>
        <v>8480</v>
      </c>
      <c r="D121" s="43">
        <f>'01 -OPĆI'!D121+'02- KOMUNALNI'!D121+'03-SMEĆE'!D121+'04-PROMIDŽBA'!D119+'05-GROBLJA'!D121+'06-IGRALIŠTA'!D121+'08-PREFAKTURIRATI ALBANEŽ'!D121</f>
        <v>7680</v>
      </c>
      <c r="E121" s="43">
        <f t="shared" si="12"/>
        <v>90.566037735849065</v>
      </c>
    </row>
    <row r="122" spans="1:5" ht="30" customHeight="1" x14ac:dyDescent="0.25">
      <c r="A122" s="12"/>
      <c r="B122" s="11" t="s">
        <v>124</v>
      </c>
      <c r="C122" s="43">
        <f>'01 -OPĆI'!C122+'02- KOMUNALNI'!C122+'03-SMEĆE'!C122+'04-PROMIDŽBA'!C120+'05-GROBLJA'!C122+'06-IGRALIŠTA'!C122+'08-PREFAKTURIRATI ALBANEŽ'!C122</f>
        <v>25500</v>
      </c>
      <c r="D122" s="43">
        <f>'01 -OPĆI'!D122+'02- KOMUNALNI'!D122+'03-SMEĆE'!D122+'04-PROMIDŽBA'!D120+'05-GROBLJA'!D122+'06-IGRALIŠTA'!D122+'08-PREFAKTURIRATI ALBANEŽ'!D122</f>
        <v>23740.28</v>
      </c>
      <c r="E122" s="43">
        <f t="shared" si="12"/>
        <v>93.099137254901947</v>
      </c>
    </row>
    <row r="123" spans="1:5" ht="30" customHeight="1" x14ac:dyDescent="0.25">
      <c r="A123" s="12"/>
      <c r="B123" s="11" t="s">
        <v>125</v>
      </c>
      <c r="C123" s="43">
        <f>'01 -OPĆI'!C123+'02- KOMUNALNI'!C123+'03-SMEĆE'!C123+'04-PROMIDŽBA'!C121+'05-GROBLJA'!C123+'06-IGRALIŠTA'!C123+'08-PREFAKTURIRATI ALBANEŽ'!C123</f>
        <v>2700</v>
      </c>
      <c r="D123" s="43">
        <f>'01 -OPĆI'!D123+'02- KOMUNALNI'!D123+'03-SMEĆE'!D123+'04-PROMIDŽBA'!D121+'05-GROBLJA'!D123+'06-IGRALIŠTA'!D123+'08-PREFAKTURIRATI ALBANEŽ'!D123</f>
        <v>2953</v>
      </c>
      <c r="E123" s="43">
        <f t="shared" si="12"/>
        <v>109.37037037037037</v>
      </c>
    </row>
    <row r="124" spans="1:5" ht="30" customHeight="1" x14ac:dyDescent="0.25">
      <c r="A124" s="12"/>
      <c r="B124" s="11" t="s">
        <v>126</v>
      </c>
      <c r="C124" s="43">
        <f>'01 -OPĆI'!C124+'02- KOMUNALNI'!C124+'03-SMEĆE'!C124+'04-PROMIDŽBA'!C122+'05-GROBLJA'!C124+'06-IGRALIŠTA'!C124+'08-PREFAKTURIRATI ALBANEŽ'!C124</f>
        <v>2500</v>
      </c>
      <c r="D124" s="43">
        <f>'01 -OPĆI'!D124+'02- KOMUNALNI'!D124+'03-SMEĆE'!D124+'04-PROMIDŽBA'!D122+'05-GROBLJA'!D124+'06-IGRALIŠTA'!D124+'08-PREFAKTURIRATI ALBANEŽ'!D124</f>
        <v>2500</v>
      </c>
      <c r="E124" s="43">
        <f t="shared" si="12"/>
        <v>100</v>
      </c>
    </row>
    <row r="125" spans="1:5" ht="30" customHeight="1" x14ac:dyDescent="0.25">
      <c r="A125" s="12"/>
      <c r="B125" s="11" t="s">
        <v>127</v>
      </c>
      <c r="C125" s="43">
        <f>'01 -OPĆI'!C125+'02- KOMUNALNI'!C125+'03-SMEĆE'!C125+'04-PROMIDŽBA'!C123+'05-GROBLJA'!C125+'06-IGRALIŠTA'!C125+'08-PREFAKTURIRATI ALBANEŽ'!C125</f>
        <v>41500</v>
      </c>
      <c r="D125" s="43">
        <f>'01 -OPĆI'!D125+'02- KOMUNALNI'!D125+'03-SMEĆE'!D125+'04-PROMIDŽBA'!D123+'05-GROBLJA'!D125+'06-IGRALIŠTA'!D125+'08-PREFAKTURIRATI ALBANEŽ'!D125</f>
        <v>52271.360000000001</v>
      </c>
      <c r="E125" s="43">
        <f t="shared" si="12"/>
        <v>125.9550843373494</v>
      </c>
    </row>
    <row r="126" spans="1:5" s="63" customFormat="1" ht="30" customHeight="1" x14ac:dyDescent="0.25">
      <c r="A126" s="65" t="s">
        <v>23</v>
      </c>
      <c r="B126" s="66" t="s">
        <v>128</v>
      </c>
      <c r="C126" s="67">
        <f>C127+C128</f>
        <v>110115</v>
      </c>
      <c r="D126" s="67">
        <f>D127+D128</f>
        <v>108431.59</v>
      </c>
      <c r="E126" s="67">
        <f>D126/C126*100</f>
        <v>98.471225536938661</v>
      </c>
    </row>
    <row r="127" spans="1:5" ht="30" customHeight="1" x14ac:dyDescent="0.25">
      <c r="A127" s="12"/>
      <c r="B127" s="11" t="s">
        <v>129</v>
      </c>
      <c r="C127" s="43">
        <f>'01 -OPĆI'!C127+'02- KOMUNALNI'!C127+'03-SMEĆE'!C127+'04-PROMIDŽBA'!C125+'05-GROBLJA'!C127+'06-IGRALIŠTA'!C127+'08-PREFAKTURIRATI ALBANEŽ'!C127</f>
        <v>15</v>
      </c>
      <c r="D127" s="43">
        <f>'01 -OPĆI'!D127+'02- KOMUNALNI'!D127+'03-SMEĆE'!D127+'04-PROMIDŽBA'!D125+'05-GROBLJA'!D127+'06-IGRALIŠTA'!D127+'08-PREFAKTURIRATI ALBANEŽ'!D127</f>
        <v>16.059999999999999</v>
      </c>
      <c r="E127" s="43">
        <f t="shared" ref="E127:E128" si="13">D127/C127*100</f>
        <v>107.06666666666666</v>
      </c>
    </row>
    <row r="128" spans="1:5" ht="30" customHeight="1" x14ac:dyDescent="0.25">
      <c r="A128" s="12"/>
      <c r="B128" s="11" t="s">
        <v>130</v>
      </c>
      <c r="C128" s="43">
        <f>'01 -OPĆI'!C128+'02- KOMUNALNI'!C128+'03-SMEĆE'!C128+'04-PROMIDŽBA'!C126+'05-GROBLJA'!C128+'06-IGRALIŠTA'!C128+'08-PREFAKTURIRATI ALBANEŽ'!C128</f>
        <v>110100</v>
      </c>
      <c r="D128" s="43">
        <f>'01 -OPĆI'!D128+'02- KOMUNALNI'!D128+'03-SMEĆE'!D128+'04-PROMIDŽBA'!D126+'05-GROBLJA'!D128+'06-IGRALIŠTA'!D128+'08-PREFAKTURIRATI ALBANEŽ'!D128</f>
        <v>108415.53</v>
      </c>
      <c r="E128" s="43">
        <f t="shared" si="13"/>
        <v>98.470054495912805</v>
      </c>
    </row>
    <row r="129" spans="1:6" s="63" customFormat="1" ht="30" customHeight="1" x14ac:dyDescent="0.25">
      <c r="A129" s="65" t="s">
        <v>25</v>
      </c>
      <c r="B129" s="66" t="s">
        <v>131</v>
      </c>
      <c r="C129" s="67">
        <f>C130+C131+C132+C133</f>
        <v>31000</v>
      </c>
      <c r="D129" s="67">
        <f t="shared" ref="D129" si="14">D130+D131+D132+D133</f>
        <v>48875.55</v>
      </c>
      <c r="E129" s="67">
        <f>D129/C129*100</f>
        <v>157.66306451612903</v>
      </c>
    </row>
    <row r="130" spans="1:6" s="52" customFormat="1" ht="30" customHeight="1" x14ac:dyDescent="0.25">
      <c r="A130" s="54"/>
      <c r="B130" s="22" t="s">
        <v>132</v>
      </c>
      <c r="C130" s="43">
        <f>'01 -OPĆI'!C130+'02- KOMUNALNI'!C130+'03-SMEĆE'!C130+'04-PROMIDŽBA'!C128+'05-GROBLJA'!C130+'06-IGRALIŠTA'!C130+'08-PREFAKTURIRATI ALBANEŽ'!C130</f>
        <v>25000</v>
      </c>
      <c r="D130" s="43">
        <f>'01 -OPĆI'!D130+'02- KOMUNALNI'!D130+'03-SMEĆE'!D130+'04-PROMIDŽBA'!D128+'05-GROBLJA'!D130+'06-IGRALIŠTA'!D130+'08-PREFAKTURIRATI ALBANEŽ'!D130</f>
        <v>9178.880000000001</v>
      </c>
      <c r="E130" s="106">
        <f t="shared" ref="E130:E133" si="15">D130/C130*100</f>
        <v>36.715519999999998</v>
      </c>
    </row>
    <row r="131" spans="1:6" ht="51" customHeight="1" x14ac:dyDescent="0.25">
      <c r="A131" s="12"/>
      <c r="B131" s="11" t="s">
        <v>133</v>
      </c>
      <c r="C131" s="43">
        <f>'01 -OPĆI'!C131+'02- KOMUNALNI'!C131+'03-SMEĆE'!C131+'04-PROMIDŽBA'!C129+'05-GROBLJA'!C131+'06-IGRALIŠTA'!C131+'08-PREFAKTURIRATI ALBANEŽ'!C131</f>
        <v>0</v>
      </c>
      <c r="D131" s="43">
        <f>'01 -OPĆI'!D131+'02- KOMUNALNI'!D131+'03-SMEĆE'!D131+'04-PROMIDŽBA'!D129+'05-GROBLJA'!D131+'06-IGRALIŠTA'!D131+'08-PREFAKTURIRATI ALBANEŽ'!D131</f>
        <v>32494.17</v>
      </c>
      <c r="E131" s="43"/>
      <c r="F131" s="8" t="s">
        <v>173</v>
      </c>
    </row>
    <row r="132" spans="1:6" ht="30" customHeight="1" x14ac:dyDescent="0.25">
      <c r="A132" s="12"/>
      <c r="B132" s="11" t="s">
        <v>134</v>
      </c>
      <c r="C132" s="43">
        <f>'01 -OPĆI'!C132+'02- KOMUNALNI'!C132+'03-SMEĆE'!C132+'04-PROMIDŽBA'!C130+'05-GROBLJA'!C132+'06-IGRALIŠTA'!C132+'08-PREFAKTURIRATI ALBANEŽ'!C132</f>
        <v>4000</v>
      </c>
      <c r="D132" s="43">
        <f>'01 -OPĆI'!D132+'02- KOMUNALNI'!D132+'03-SMEĆE'!D132+'04-PROMIDŽBA'!D130+'05-GROBLJA'!D132+'06-IGRALIŠTA'!D132+'08-PREFAKTURIRATI ALBANEŽ'!D132</f>
        <v>2500</v>
      </c>
      <c r="E132" s="43">
        <f t="shared" si="15"/>
        <v>62.5</v>
      </c>
    </row>
    <row r="133" spans="1:6" ht="30" customHeight="1" x14ac:dyDescent="0.25">
      <c r="A133" s="12"/>
      <c r="B133" s="11" t="s">
        <v>135</v>
      </c>
      <c r="C133" s="43">
        <f>'01 -OPĆI'!C133+'02- KOMUNALNI'!C133+'03-SMEĆE'!C133+'04-PROMIDŽBA'!C131+'05-GROBLJA'!C133+'06-IGRALIŠTA'!C133+'08-PREFAKTURIRATI ALBANEŽ'!C133</f>
        <v>2000</v>
      </c>
      <c r="D133" s="43">
        <f>'01 -OPĆI'!D133+'02- KOMUNALNI'!D133+'03-SMEĆE'!D133+'04-PROMIDŽBA'!D131+'05-GROBLJA'!D133+'06-IGRALIŠTA'!D133+'08-PREFAKTURIRATI ALBANEŽ'!D133</f>
        <v>4702.5</v>
      </c>
      <c r="E133" s="43">
        <f t="shared" si="15"/>
        <v>235.12499999999997</v>
      </c>
    </row>
    <row r="134" spans="1:6" s="64" customFormat="1" ht="30" customHeight="1" x14ac:dyDescent="0.25">
      <c r="A134" s="16" t="s">
        <v>27</v>
      </c>
      <c r="B134" s="25" t="s">
        <v>138</v>
      </c>
      <c r="C134" s="31">
        <f t="shared" ref="C134:D134" si="16">C9-C29</f>
        <v>339730</v>
      </c>
      <c r="D134" s="31">
        <f t="shared" si="16"/>
        <v>659988.95000000112</v>
      </c>
      <c r="E134" s="13">
        <f>D134/C134*100</f>
        <v>194.26866923733584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4"/>
  <sheetViews>
    <sheetView tabSelected="1" topLeftCell="A95" workbookViewId="0">
      <selection activeCell="M60" sqref="M60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32" bestFit="1" customWidth="1"/>
    <col min="7" max="8" width="13.28515625" style="32" bestFit="1" customWidth="1"/>
    <col min="9" max="16384" width="9.140625" style="32"/>
  </cols>
  <sheetData>
    <row r="1" spans="1:5" x14ac:dyDescent="0.25">
      <c r="A1" s="69"/>
      <c r="B1" s="70"/>
      <c r="C1" s="71"/>
      <c r="D1" s="71"/>
      <c r="E1" s="72"/>
    </row>
    <row r="2" spans="1:5" x14ac:dyDescent="0.25">
      <c r="A2" s="73"/>
      <c r="B2" s="18" t="s">
        <v>0</v>
      </c>
      <c r="C2" s="74"/>
      <c r="D2" s="74"/>
      <c r="E2" s="75"/>
    </row>
    <row r="3" spans="1:5" ht="15.75" x14ac:dyDescent="0.25">
      <c r="A3" s="76" t="s">
        <v>1</v>
      </c>
      <c r="B3" s="94" t="s">
        <v>157</v>
      </c>
      <c r="C3" s="30"/>
      <c r="D3" s="30"/>
      <c r="E3" s="30"/>
    </row>
    <row r="4" spans="1:5" ht="15.75" x14ac:dyDescent="0.25">
      <c r="A4" s="76"/>
      <c r="B4" s="117" t="s">
        <v>161</v>
      </c>
      <c r="C4" s="117"/>
      <c r="D4" s="117"/>
      <c r="E4" s="117"/>
    </row>
    <row r="5" spans="1:5" ht="15.75" x14ac:dyDescent="0.25">
      <c r="A5" s="38"/>
      <c r="B5" s="35"/>
      <c r="C5" s="36"/>
      <c r="D5" s="36"/>
      <c r="E5" s="37"/>
    </row>
    <row r="6" spans="1:5" s="33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33" customFormat="1" ht="15" customHeight="1" x14ac:dyDescent="0.25">
      <c r="A7" s="119"/>
      <c r="B7" s="122"/>
      <c r="C7" s="115"/>
      <c r="D7" s="115"/>
      <c r="E7" s="115"/>
    </row>
    <row r="8" spans="1:5" s="33" customFormat="1" ht="25.5" customHeight="1" x14ac:dyDescent="0.25">
      <c r="A8" s="120"/>
      <c r="B8" s="123"/>
      <c r="C8" s="116"/>
      <c r="D8" s="116"/>
      <c r="E8" s="116"/>
    </row>
    <row r="9" spans="1:5" s="33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379950</v>
      </c>
      <c r="D9" s="102">
        <f>D10+D11+D12+D13+D14+D15+D16+D17+D18+D19+D20+D21+D22+D23+D24+D25</f>
        <v>432539.99</v>
      </c>
      <c r="E9" s="102">
        <f>D9/C9*100</f>
        <v>113.84129227529938</v>
      </c>
    </row>
    <row r="10" spans="1:5" ht="30" customHeight="1" x14ac:dyDescent="0.25">
      <c r="A10" s="42" t="s">
        <v>5</v>
      </c>
      <c r="B10" s="20" t="s">
        <v>6</v>
      </c>
      <c r="C10" s="106">
        <v>362680</v>
      </c>
      <c r="D10" s="43">
        <v>414772.12</v>
      </c>
      <c r="E10" s="43">
        <f>D10/C10*100</f>
        <v>114.36310797397154</v>
      </c>
    </row>
    <row r="11" spans="1:5" ht="30" customHeight="1" x14ac:dyDescent="0.25">
      <c r="A11" s="44" t="s">
        <v>7</v>
      </c>
      <c r="B11" s="11" t="s">
        <v>8</v>
      </c>
      <c r="C11" s="106">
        <v>0</v>
      </c>
      <c r="D11" s="43"/>
      <c r="E11" s="43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10</v>
      </c>
      <c r="C12" s="106">
        <v>0</v>
      </c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12</v>
      </c>
      <c r="C13" s="106">
        <v>0</v>
      </c>
      <c r="D13" s="43"/>
      <c r="E13" s="43" t="e">
        <f t="shared" si="0"/>
        <v>#DIV/0!</v>
      </c>
    </row>
    <row r="14" spans="1:5" ht="30" customHeight="1" x14ac:dyDescent="0.25">
      <c r="A14" s="44" t="s">
        <v>13</v>
      </c>
      <c r="B14" s="11" t="s">
        <v>14</v>
      </c>
      <c r="C14" s="106">
        <v>0</v>
      </c>
      <c r="D14" s="43"/>
      <c r="E14" s="43" t="e">
        <f t="shared" si="0"/>
        <v>#DIV/0!</v>
      </c>
    </row>
    <row r="15" spans="1:5" ht="30" customHeight="1" x14ac:dyDescent="0.25">
      <c r="A15" s="44" t="s">
        <v>15</v>
      </c>
      <c r="B15" s="11" t="s">
        <v>16</v>
      </c>
      <c r="C15" s="106">
        <v>0</v>
      </c>
      <c r="D15" s="43"/>
      <c r="E15" s="43" t="e">
        <f t="shared" si="0"/>
        <v>#DIV/0!</v>
      </c>
    </row>
    <row r="16" spans="1:5" ht="30" customHeight="1" x14ac:dyDescent="0.25">
      <c r="A16" s="42" t="s">
        <v>17</v>
      </c>
      <c r="B16" s="11" t="s">
        <v>18</v>
      </c>
      <c r="C16" s="106">
        <v>0</v>
      </c>
      <c r="D16" s="43"/>
      <c r="E16" s="43" t="e">
        <f t="shared" si="0"/>
        <v>#DIV/0!</v>
      </c>
    </row>
    <row r="17" spans="1:5" ht="30" customHeight="1" x14ac:dyDescent="0.25">
      <c r="A17" s="44" t="s">
        <v>19</v>
      </c>
      <c r="B17" s="11" t="s">
        <v>20</v>
      </c>
      <c r="C17" s="106">
        <v>0</v>
      </c>
      <c r="D17" s="43"/>
      <c r="E17" s="43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106">
        <v>0</v>
      </c>
      <c r="D18" s="43"/>
      <c r="E18" s="43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106">
        <v>0</v>
      </c>
      <c r="D19" s="43"/>
      <c r="E19" s="43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106">
        <v>0</v>
      </c>
      <c r="D20" s="43"/>
      <c r="E20" s="43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106">
        <v>0</v>
      </c>
      <c r="D21" s="43"/>
      <c r="E21" s="43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105">
        <v>500</v>
      </c>
      <c r="D22" s="43">
        <v>604.36</v>
      </c>
      <c r="E22" s="43">
        <f t="shared" si="0"/>
        <v>120.872</v>
      </c>
    </row>
    <row r="23" spans="1:5" ht="30" customHeight="1" x14ac:dyDescent="0.25">
      <c r="A23" s="44" t="s">
        <v>31</v>
      </c>
      <c r="B23" s="11" t="s">
        <v>32</v>
      </c>
      <c r="C23" s="105">
        <v>16770</v>
      </c>
      <c r="D23" s="43">
        <f>0.07+14792.78+2370.66</f>
        <v>17163.510000000002</v>
      </c>
      <c r="E23" s="43">
        <f t="shared" si="0"/>
        <v>102.34651162790701</v>
      </c>
    </row>
    <row r="24" spans="1:5" ht="30" customHeight="1" x14ac:dyDescent="0.25">
      <c r="A24" s="44" t="s">
        <v>33</v>
      </c>
      <c r="B24" s="11" t="s">
        <v>34</v>
      </c>
      <c r="C24" s="105">
        <v>0</v>
      </c>
      <c r="D24" s="43"/>
      <c r="E24" s="43" t="e">
        <f t="shared" si="0"/>
        <v>#DIV/0!</v>
      </c>
    </row>
    <row r="25" spans="1:5" s="90" customFormat="1" ht="30" customHeight="1" x14ac:dyDescent="0.25">
      <c r="A25" s="42" t="s">
        <v>35</v>
      </c>
      <c r="B25" s="11" t="s">
        <v>36</v>
      </c>
      <c r="C25" s="105">
        <v>0</v>
      </c>
      <c r="D25" s="43"/>
      <c r="E25" s="43" t="e">
        <f t="shared" si="0"/>
        <v>#DIV/0!</v>
      </c>
    </row>
    <row r="26" spans="1:5" s="68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68" customFormat="1" ht="25.5" customHeight="1" x14ac:dyDescent="0.25">
      <c r="A27" s="119"/>
      <c r="B27" s="112"/>
      <c r="C27" s="115"/>
      <c r="D27" s="115"/>
      <c r="E27" s="115"/>
    </row>
    <row r="28" spans="1:5" s="68" customFormat="1" ht="30" hidden="1" customHeight="1" x14ac:dyDescent="0.25">
      <c r="A28" s="120"/>
      <c r="B28" s="113"/>
      <c r="C28" s="116"/>
      <c r="D28" s="116"/>
      <c r="E28" s="116"/>
    </row>
    <row r="29" spans="1:5" s="68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2718180</v>
      </c>
      <c r="D29" s="102">
        <f>D31+D48+D99+D101+D105+D109+D126+D129+D107</f>
        <v>2794222.4099999997</v>
      </c>
      <c r="E29" s="102">
        <f>D29/C29*100</f>
        <v>102.79754872745733</v>
      </c>
    </row>
    <row r="30" spans="1:5" ht="30" customHeight="1" x14ac:dyDescent="0.25">
      <c r="A30" s="46"/>
      <c r="B30" s="47"/>
      <c r="C30" s="43"/>
      <c r="D30" s="48"/>
      <c r="E30" s="49"/>
    </row>
    <row r="31" spans="1:5" s="78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147680</v>
      </c>
      <c r="D31" s="61">
        <f t="shared" ref="D31" si="1">D32+D33+D34+D35+D36+D37+D38+D39+D40+D41+D42+D43+D44+D45+D46+D47</f>
        <v>169507.97000000003</v>
      </c>
      <c r="E31" s="61">
        <f>D31/C31*100</f>
        <v>114.78058640303361</v>
      </c>
    </row>
    <row r="32" spans="1:5" s="56" customFormat="1" ht="30" customHeight="1" x14ac:dyDescent="0.25">
      <c r="A32" s="51"/>
      <c r="B32" s="22" t="s">
        <v>41</v>
      </c>
      <c r="C32" s="105"/>
      <c r="D32" s="43"/>
      <c r="E32" s="43" t="e">
        <f t="shared" ref="E32:E95" si="2">D32/C32*100</f>
        <v>#DIV/0!</v>
      </c>
    </row>
    <row r="33" spans="1:5" s="56" customFormat="1" ht="30" customHeight="1" x14ac:dyDescent="0.25">
      <c r="A33" s="51"/>
      <c r="B33" s="22" t="s">
        <v>42</v>
      </c>
      <c r="C33" s="105">
        <v>750</v>
      </c>
      <c r="D33" s="43">
        <v>712.77</v>
      </c>
      <c r="E33" s="43">
        <f t="shared" si="2"/>
        <v>95.036000000000001</v>
      </c>
    </row>
    <row r="34" spans="1:5" ht="30" customHeight="1" x14ac:dyDescent="0.25">
      <c r="A34" s="12" t="s">
        <v>1</v>
      </c>
      <c r="B34" s="11" t="s">
        <v>43</v>
      </c>
      <c r="C34" s="105">
        <v>9500</v>
      </c>
      <c r="D34" s="43">
        <f>1754.77+9364.28</f>
        <v>11119.050000000001</v>
      </c>
      <c r="E34" s="43">
        <f t="shared" si="2"/>
        <v>117.04263157894739</v>
      </c>
    </row>
    <row r="35" spans="1:5" ht="30" customHeight="1" x14ac:dyDescent="0.25">
      <c r="A35" s="12"/>
      <c r="B35" s="11" t="s">
        <v>44</v>
      </c>
      <c r="C35" s="105">
        <v>1000</v>
      </c>
      <c r="D35" s="43">
        <v>1575</v>
      </c>
      <c r="E35" s="43">
        <f t="shared" si="2"/>
        <v>157.5</v>
      </c>
    </row>
    <row r="36" spans="1:5" ht="30" customHeight="1" x14ac:dyDescent="0.25">
      <c r="A36" s="12"/>
      <c r="B36" s="11" t="s">
        <v>45</v>
      </c>
      <c r="C36" s="105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105">
        <v>49000</v>
      </c>
      <c r="D37" s="43">
        <v>52214.81</v>
      </c>
      <c r="E37" s="43">
        <f t="shared" si="2"/>
        <v>106.56083673469388</v>
      </c>
    </row>
    <row r="38" spans="1:5" ht="30" customHeight="1" x14ac:dyDescent="0.25">
      <c r="A38" s="12"/>
      <c r="B38" s="11" t="s">
        <v>47</v>
      </c>
      <c r="C38" s="105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105">
        <v>22000</v>
      </c>
      <c r="D39" s="43">
        <v>27010.35</v>
      </c>
      <c r="E39" s="43">
        <f t="shared" si="2"/>
        <v>122.77431818181816</v>
      </c>
    </row>
    <row r="40" spans="1:5" ht="30" customHeight="1" x14ac:dyDescent="0.25">
      <c r="A40" s="12"/>
      <c r="B40" s="11" t="s">
        <v>49</v>
      </c>
      <c r="C40" s="105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143</v>
      </c>
      <c r="C41" s="105">
        <v>2080</v>
      </c>
      <c r="D41" s="43">
        <v>4853.25</v>
      </c>
      <c r="E41" s="43">
        <f t="shared" si="2"/>
        <v>233.32932692307691</v>
      </c>
    </row>
    <row r="42" spans="1:5" ht="30" customHeight="1" x14ac:dyDescent="0.25">
      <c r="A42" s="12"/>
      <c r="B42" s="11" t="s">
        <v>149</v>
      </c>
      <c r="C42" s="105">
        <v>8000</v>
      </c>
      <c r="D42" s="43">
        <v>7285.91</v>
      </c>
      <c r="E42" s="43">
        <f t="shared" si="2"/>
        <v>91.073874999999987</v>
      </c>
    </row>
    <row r="43" spans="1:5" ht="30" customHeight="1" x14ac:dyDescent="0.25">
      <c r="A43" s="12"/>
      <c r="B43" s="11" t="s">
        <v>50</v>
      </c>
      <c r="C43" s="105">
        <v>5050</v>
      </c>
      <c r="D43" s="43">
        <v>5042.1499999999996</v>
      </c>
      <c r="E43" s="43">
        <f t="shared" si="2"/>
        <v>99.844554455445532</v>
      </c>
    </row>
    <row r="44" spans="1:5" ht="30" customHeight="1" x14ac:dyDescent="0.25">
      <c r="A44" s="12"/>
      <c r="B44" s="11" t="s">
        <v>51</v>
      </c>
      <c r="C44" s="105">
        <v>25300</v>
      </c>
      <c r="D44" s="43">
        <v>31197.040000000001</v>
      </c>
      <c r="E44" s="43">
        <f t="shared" si="2"/>
        <v>123.30845849802373</v>
      </c>
    </row>
    <row r="45" spans="1:5" ht="30" customHeight="1" x14ac:dyDescent="0.25">
      <c r="A45" s="12"/>
      <c r="B45" s="11" t="s">
        <v>144</v>
      </c>
      <c r="C45" s="105">
        <v>25000</v>
      </c>
      <c r="D45" s="43">
        <f>6813.24+5870.73+15813.67</f>
        <v>28497.64</v>
      </c>
      <c r="E45" s="43">
        <f t="shared" si="2"/>
        <v>113.99056</v>
      </c>
    </row>
    <row r="46" spans="1:5" ht="30" customHeight="1" x14ac:dyDescent="0.25">
      <c r="A46" s="12"/>
      <c r="B46" s="11"/>
      <c r="C46" s="105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54</v>
      </c>
      <c r="C47" s="106"/>
      <c r="D47" s="43"/>
      <c r="E47" s="43" t="e">
        <f t="shared" si="2"/>
        <v>#DIV/0!</v>
      </c>
    </row>
    <row r="48" spans="1:5" s="78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418800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452627.14999999991</v>
      </c>
      <c r="E48" s="61">
        <f>D48/C48*100</f>
        <v>108.07716093600762</v>
      </c>
    </row>
    <row r="49" spans="1:5" ht="30" customHeight="1" x14ac:dyDescent="0.25">
      <c r="A49" s="12"/>
      <c r="B49" s="11" t="s">
        <v>56</v>
      </c>
      <c r="C49" s="106">
        <v>46000</v>
      </c>
      <c r="D49" s="43">
        <v>44213.25</v>
      </c>
      <c r="E49" s="43">
        <f t="shared" si="2"/>
        <v>96.115760869565207</v>
      </c>
    </row>
    <row r="50" spans="1:5" ht="30" customHeight="1" x14ac:dyDescent="0.25">
      <c r="A50" s="12"/>
      <c r="B50" s="11" t="s">
        <v>57</v>
      </c>
      <c r="C50" s="106"/>
      <c r="D50" s="43"/>
      <c r="E50" s="43" t="e">
        <f t="shared" si="2"/>
        <v>#DIV/0!</v>
      </c>
    </row>
    <row r="51" spans="1:5" ht="30" customHeight="1" x14ac:dyDescent="0.25">
      <c r="A51" s="12"/>
      <c r="B51" s="11" t="s">
        <v>58</v>
      </c>
      <c r="C51" s="106">
        <v>65000</v>
      </c>
      <c r="D51" s="43">
        <v>69611.88</v>
      </c>
      <c r="E51" s="43">
        <f t="shared" si="2"/>
        <v>107.09520000000001</v>
      </c>
    </row>
    <row r="52" spans="1:5" ht="30" customHeight="1" x14ac:dyDescent="0.25">
      <c r="A52" s="12"/>
      <c r="B52" s="11" t="s">
        <v>59</v>
      </c>
      <c r="C52" s="106"/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60</v>
      </c>
      <c r="C53" s="106">
        <v>1000</v>
      </c>
      <c r="D53" s="43">
        <v>2004</v>
      </c>
      <c r="E53" s="43">
        <f t="shared" si="2"/>
        <v>200.4</v>
      </c>
    </row>
    <row r="54" spans="1:5" ht="30" customHeight="1" x14ac:dyDescent="0.25">
      <c r="A54" s="12"/>
      <c r="B54" s="11" t="s">
        <v>61</v>
      </c>
      <c r="C54" s="106">
        <v>50</v>
      </c>
      <c r="D54" s="43">
        <v>46.8</v>
      </c>
      <c r="E54" s="43">
        <f t="shared" si="2"/>
        <v>93.6</v>
      </c>
    </row>
    <row r="55" spans="1:5" ht="30" customHeight="1" x14ac:dyDescent="0.25">
      <c r="A55" s="12"/>
      <c r="B55" s="23" t="s">
        <v>62</v>
      </c>
      <c r="C55" s="106">
        <v>10000</v>
      </c>
      <c r="D55" s="43">
        <v>15706</v>
      </c>
      <c r="E55" s="43">
        <f t="shared" si="2"/>
        <v>157.06</v>
      </c>
    </row>
    <row r="56" spans="1:5" ht="30" customHeight="1" x14ac:dyDescent="0.25">
      <c r="A56" s="12"/>
      <c r="B56" s="23" t="s">
        <v>63</v>
      </c>
      <c r="C56" s="106">
        <v>32500</v>
      </c>
      <c r="D56" s="43">
        <v>32130</v>
      </c>
      <c r="E56" s="43">
        <f t="shared" si="2"/>
        <v>98.861538461538458</v>
      </c>
    </row>
    <row r="57" spans="1:5" ht="30" customHeight="1" x14ac:dyDescent="0.25">
      <c r="A57" s="12"/>
      <c r="B57" s="11" t="s">
        <v>64</v>
      </c>
      <c r="C57" s="106">
        <v>43500</v>
      </c>
      <c r="D57" s="43">
        <v>41473.800000000003</v>
      </c>
      <c r="E57" s="43">
        <f t="shared" si="2"/>
        <v>95.342068965517242</v>
      </c>
    </row>
    <row r="58" spans="1:5" ht="30" customHeight="1" x14ac:dyDescent="0.25">
      <c r="A58" s="12"/>
      <c r="B58" s="11" t="s">
        <v>145</v>
      </c>
      <c r="C58" s="106">
        <v>15000</v>
      </c>
      <c r="D58" s="43">
        <f>5232.47+2990.89+3682.36</f>
        <v>11905.720000000001</v>
      </c>
      <c r="E58" s="43">
        <f t="shared" si="2"/>
        <v>79.371466666666677</v>
      </c>
    </row>
    <row r="59" spans="1:5" ht="30" customHeight="1" x14ac:dyDescent="0.25">
      <c r="A59" s="12"/>
      <c r="B59" s="11"/>
      <c r="C59" s="106"/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67</v>
      </c>
      <c r="C60" s="106">
        <v>800</v>
      </c>
      <c r="D60" s="43">
        <v>600</v>
      </c>
      <c r="E60" s="43">
        <f t="shared" si="2"/>
        <v>75</v>
      </c>
    </row>
    <row r="61" spans="1:5" ht="30" customHeight="1" x14ac:dyDescent="0.25">
      <c r="A61" s="12"/>
      <c r="B61" s="11" t="s">
        <v>68</v>
      </c>
      <c r="C61" s="106"/>
      <c r="D61" s="43"/>
      <c r="E61" s="43" t="e">
        <f t="shared" si="2"/>
        <v>#DIV/0!</v>
      </c>
    </row>
    <row r="62" spans="1:5" ht="30" customHeight="1" x14ac:dyDescent="0.25">
      <c r="A62" s="12"/>
      <c r="B62" s="11" t="s">
        <v>69</v>
      </c>
      <c r="C62" s="106"/>
      <c r="D62" s="43"/>
      <c r="E62" s="43" t="e">
        <f t="shared" si="2"/>
        <v>#DIV/0!</v>
      </c>
    </row>
    <row r="63" spans="1:5" ht="30" customHeight="1" x14ac:dyDescent="0.25">
      <c r="A63" s="12"/>
      <c r="B63" s="11" t="s">
        <v>146</v>
      </c>
      <c r="C63" s="106">
        <v>6100</v>
      </c>
      <c r="D63" s="43">
        <v>6096.32</v>
      </c>
      <c r="E63" s="43">
        <f t="shared" si="2"/>
        <v>99.939672131147546</v>
      </c>
    </row>
    <row r="64" spans="1:5" ht="30" customHeight="1" x14ac:dyDescent="0.25">
      <c r="A64" s="12"/>
      <c r="B64" s="11"/>
      <c r="C64" s="106"/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72</v>
      </c>
      <c r="C65" s="106"/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73</v>
      </c>
      <c r="C66" s="106"/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74</v>
      </c>
      <c r="C67" s="106"/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75</v>
      </c>
      <c r="C68" s="106"/>
      <c r="D68" s="43"/>
      <c r="E68" s="43" t="e">
        <f t="shared" si="2"/>
        <v>#DIV/0!</v>
      </c>
    </row>
    <row r="69" spans="1:5" ht="30" customHeight="1" x14ac:dyDescent="0.25">
      <c r="A69" s="12"/>
      <c r="B69" s="11" t="s">
        <v>76</v>
      </c>
      <c r="C69" s="106"/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77</v>
      </c>
      <c r="C70" s="106"/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78</v>
      </c>
      <c r="C71" s="106">
        <v>48000</v>
      </c>
      <c r="D71" s="43">
        <v>55991.32</v>
      </c>
      <c r="E71" s="43">
        <f t="shared" si="2"/>
        <v>116.64858333333332</v>
      </c>
    </row>
    <row r="72" spans="1:5" ht="30" customHeight="1" x14ac:dyDescent="0.25">
      <c r="A72" s="12"/>
      <c r="B72" s="11" t="s">
        <v>79</v>
      </c>
      <c r="C72" s="106">
        <v>12000</v>
      </c>
      <c r="D72" s="43">
        <v>11900</v>
      </c>
      <c r="E72" s="43">
        <f t="shared" si="2"/>
        <v>99.166666666666671</v>
      </c>
    </row>
    <row r="73" spans="1:5" ht="30" customHeight="1" x14ac:dyDescent="0.25">
      <c r="A73" s="12"/>
      <c r="B73" s="11" t="s">
        <v>80</v>
      </c>
      <c r="C73" s="106"/>
      <c r="D73" s="43"/>
      <c r="E73" s="43" t="e">
        <f t="shared" si="2"/>
        <v>#DIV/0!</v>
      </c>
    </row>
    <row r="74" spans="1:5" ht="30" customHeight="1" x14ac:dyDescent="0.25">
      <c r="A74" s="12"/>
      <c r="B74" s="11" t="s">
        <v>81</v>
      </c>
      <c r="C74" s="106"/>
      <c r="D74" s="43"/>
      <c r="E74" s="43" t="e">
        <f t="shared" si="2"/>
        <v>#DIV/0!</v>
      </c>
    </row>
    <row r="75" spans="1:5" ht="30" customHeight="1" x14ac:dyDescent="0.25">
      <c r="A75" s="12"/>
      <c r="B75" s="11" t="s">
        <v>82</v>
      </c>
      <c r="C75" s="106">
        <v>90000</v>
      </c>
      <c r="D75" s="43">
        <f>49500+14346.46+28396</f>
        <v>92242.459999999992</v>
      </c>
      <c r="E75" s="43">
        <f t="shared" si="2"/>
        <v>102.49162222222222</v>
      </c>
    </row>
    <row r="76" spans="1:5" ht="30" customHeight="1" x14ac:dyDescent="0.25">
      <c r="A76" s="12"/>
      <c r="B76" s="11" t="s">
        <v>83</v>
      </c>
      <c r="C76" s="106">
        <v>20000</v>
      </c>
      <c r="D76" s="43">
        <v>37920</v>
      </c>
      <c r="E76" s="43">
        <f t="shared" si="2"/>
        <v>189.6</v>
      </c>
    </row>
    <row r="77" spans="1:5" ht="30" customHeight="1" x14ac:dyDescent="0.25">
      <c r="A77" s="12"/>
      <c r="B77" s="11" t="s">
        <v>84</v>
      </c>
      <c r="C77" s="106"/>
      <c r="D77" s="43"/>
      <c r="E77" s="43" t="e">
        <f t="shared" si="2"/>
        <v>#DIV/0!</v>
      </c>
    </row>
    <row r="78" spans="1:5" ht="30" customHeight="1" x14ac:dyDescent="0.25">
      <c r="A78" s="12"/>
      <c r="B78" s="11" t="s">
        <v>85</v>
      </c>
      <c r="C78" s="106">
        <v>5000</v>
      </c>
      <c r="D78" s="43">
        <v>4520</v>
      </c>
      <c r="E78" s="43">
        <f t="shared" si="2"/>
        <v>90.4</v>
      </c>
    </row>
    <row r="79" spans="1:5" ht="36.75" customHeight="1" x14ac:dyDescent="0.25">
      <c r="A79" s="12"/>
      <c r="B79" s="11" t="s">
        <v>86</v>
      </c>
      <c r="C79" s="106"/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87</v>
      </c>
      <c r="C80" s="106"/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88</v>
      </c>
      <c r="C81" s="106"/>
      <c r="D81" s="43"/>
      <c r="E81" s="43" t="e">
        <f t="shared" si="2"/>
        <v>#DIV/0!</v>
      </c>
    </row>
    <row r="82" spans="1:5" ht="30" customHeight="1" x14ac:dyDescent="0.25">
      <c r="A82" s="12"/>
      <c r="B82" s="11" t="s">
        <v>89</v>
      </c>
      <c r="C82" s="106"/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90</v>
      </c>
      <c r="C83" s="106"/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91</v>
      </c>
      <c r="C84" s="106"/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92</v>
      </c>
      <c r="C85" s="106"/>
      <c r="D85" s="43"/>
      <c r="E85" s="43" t="e">
        <f t="shared" si="2"/>
        <v>#DIV/0!</v>
      </c>
    </row>
    <row r="86" spans="1:5" ht="30" customHeight="1" x14ac:dyDescent="0.25">
      <c r="A86" s="12"/>
      <c r="B86" s="11" t="s">
        <v>93</v>
      </c>
      <c r="C86" s="106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140</v>
      </c>
      <c r="C87" s="106"/>
      <c r="D87" s="43"/>
      <c r="E87" s="43" t="e">
        <f t="shared" si="2"/>
        <v>#DIV/0!</v>
      </c>
    </row>
    <row r="88" spans="1:5" ht="30" customHeight="1" x14ac:dyDescent="0.25">
      <c r="A88" s="12"/>
      <c r="B88" s="11" t="s">
        <v>94</v>
      </c>
      <c r="C88" s="106"/>
      <c r="D88" s="43"/>
      <c r="E88" s="43" t="e">
        <f t="shared" si="2"/>
        <v>#DIV/0!</v>
      </c>
    </row>
    <row r="89" spans="1:5" ht="30" customHeight="1" x14ac:dyDescent="0.25">
      <c r="A89" s="12"/>
      <c r="B89" s="11" t="s">
        <v>95</v>
      </c>
      <c r="C89" s="106"/>
      <c r="D89" s="43"/>
      <c r="E89" s="43" t="e">
        <f t="shared" si="2"/>
        <v>#DIV/0!</v>
      </c>
    </row>
    <row r="90" spans="1:5" ht="30" customHeight="1" x14ac:dyDescent="0.25">
      <c r="A90" s="12"/>
      <c r="B90" s="11" t="s">
        <v>96</v>
      </c>
      <c r="C90" s="106"/>
      <c r="D90" s="43"/>
      <c r="E90" s="43" t="e">
        <f t="shared" si="2"/>
        <v>#DIV/0!</v>
      </c>
    </row>
    <row r="91" spans="1:5" ht="30" customHeight="1" x14ac:dyDescent="0.25">
      <c r="A91" s="12"/>
      <c r="B91" s="11" t="s">
        <v>97</v>
      </c>
      <c r="C91" s="106">
        <v>1200</v>
      </c>
      <c r="D91" s="43">
        <v>1429.5</v>
      </c>
      <c r="E91" s="43">
        <f t="shared" si="2"/>
        <v>119.12499999999999</v>
      </c>
    </row>
    <row r="92" spans="1:5" ht="30" customHeight="1" x14ac:dyDescent="0.25">
      <c r="A92" s="12"/>
      <c r="B92" s="11" t="s">
        <v>98</v>
      </c>
      <c r="C92" s="106"/>
      <c r="D92" s="43"/>
      <c r="E92" s="43" t="e">
        <f t="shared" si="2"/>
        <v>#DIV/0!</v>
      </c>
    </row>
    <row r="93" spans="1:5" s="90" customFormat="1" ht="30" customHeight="1" x14ac:dyDescent="0.25">
      <c r="A93" s="12"/>
      <c r="B93" s="11"/>
      <c r="C93" s="106"/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106"/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100</v>
      </c>
      <c r="C95" s="106">
        <v>1500</v>
      </c>
      <c r="D95" s="43">
        <v>1500</v>
      </c>
      <c r="E95" s="43">
        <f t="shared" si="2"/>
        <v>100</v>
      </c>
    </row>
    <row r="96" spans="1:5" ht="30" customHeight="1" x14ac:dyDescent="0.25">
      <c r="A96" s="12"/>
      <c r="B96" s="11" t="s">
        <v>101</v>
      </c>
      <c r="C96" s="106">
        <v>6150</v>
      </c>
      <c r="D96" s="43">
        <v>6141.91</v>
      </c>
      <c r="E96" s="43">
        <f t="shared" ref="E96:E98" si="4">D96/C96*100</f>
        <v>99.868455284552851</v>
      </c>
    </row>
    <row r="97" spans="1:5" ht="30" customHeight="1" x14ac:dyDescent="0.25">
      <c r="A97" s="12"/>
      <c r="B97" s="11" t="s">
        <v>102</v>
      </c>
      <c r="C97" s="106"/>
      <c r="D97" s="43"/>
      <c r="E97" s="43" t="e">
        <f t="shared" si="4"/>
        <v>#DIV/0!</v>
      </c>
    </row>
    <row r="98" spans="1:5" ht="30" customHeight="1" x14ac:dyDescent="0.25">
      <c r="A98" s="12"/>
      <c r="B98" s="11" t="s">
        <v>142</v>
      </c>
      <c r="C98" s="106">
        <v>15000</v>
      </c>
      <c r="D98" s="43">
        <v>17194.189999999999</v>
      </c>
      <c r="E98" s="43">
        <f t="shared" si="4"/>
        <v>114.62793333333332</v>
      </c>
    </row>
    <row r="99" spans="1:5" s="78" customFormat="1" ht="30" customHeight="1" x14ac:dyDescent="0.25">
      <c r="A99" s="59" t="s">
        <v>9</v>
      </c>
      <c r="B99" s="60" t="s">
        <v>103</v>
      </c>
      <c r="C99" s="61">
        <f>C100</f>
        <v>1620738</v>
      </c>
      <c r="D99" s="61">
        <f t="shared" ref="D99" si="5">D100</f>
        <v>1613725.03</v>
      </c>
      <c r="E99" s="61">
        <f>D99/C99*100</f>
        <v>99.567297737203674</v>
      </c>
    </row>
    <row r="100" spans="1:5" ht="30" customHeight="1" x14ac:dyDescent="0.25">
      <c r="A100" s="12" t="s">
        <v>1</v>
      </c>
      <c r="B100" s="11" t="s">
        <v>104</v>
      </c>
      <c r="C100" s="106">
        <v>1620738</v>
      </c>
      <c r="D100" s="43">
        <f>994336.55+388807.29+230581.19</f>
        <v>1613725.03</v>
      </c>
      <c r="E100" s="43">
        <f t="shared" ref="E100:E104" si="6">D100/C100*100</f>
        <v>99.567297737203674</v>
      </c>
    </row>
    <row r="101" spans="1:5" s="78" customFormat="1" ht="30" customHeight="1" x14ac:dyDescent="0.25">
      <c r="A101" s="59" t="s">
        <v>11</v>
      </c>
      <c r="B101" s="60" t="s">
        <v>105</v>
      </c>
      <c r="C101" s="61">
        <f>C102+C103+C104</f>
        <v>57747</v>
      </c>
      <c r="D101" s="61">
        <f t="shared" ref="D101" si="7">D102+D103+D104</f>
        <v>57746.29</v>
      </c>
      <c r="E101" s="61">
        <f>D101/C101*100</f>
        <v>99.998770498900384</v>
      </c>
    </row>
    <row r="102" spans="1:5" s="90" customFormat="1" ht="30" customHeight="1" x14ac:dyDescent="0.25">
      <c r="A102" s="12"/>
      <c r="B102" s="11" t="s">
        <v>106</v>
      </c>
      <c r="C102" s="106">
        <v>2087</v>
      </c>
      <c r="D102" s="43">
        <v>2087.14</v>
      </c>
      <c r="E102" s="43">
        <f t="shared" si="6"/>
        <v>100.00670819357929</v>
      </c>
    </row>
    <row r="103" spans="1:5" s="90" customFormat="1" ht="30" customHeight="1" x14ac:dyDescent="0.25">
      <c r="A103" s="12"/>
      <c r="B103" s="11" t="s">
        <v>107</v>
      </c>
      <c r="C103" s="106">
        <v>23955</v>
      </c>
      <c r="D103" s="43">
        <v>23954.880000000001</v>
      </c>
      <c r="E103" s="43">
        <f t="shared" si="6"/>
        <v>99.999499060738898</v>
      </c>
    </row>
    <row r="104" spans="1:5" s="90" customFormat="1" ht="30" customHeight="1" x14ac:dyDescent="0.25">
      <c r="A104" s="12"/>
      <c r="B104" s="11" t="s">
        <v>108</v>
      </c>
      <c r="C104" s="106">
        <v>31705</v>
      </c>
      <c r="D104" s="43">
        <v>31704.27</v>
      </c>
      <c r="E104" s="43">
        <f t="shared" si="6"/>
        <v>99.99769752404984</v>
      </c>
    </row>
    <row r="105" spans="1:5" s="78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" si="8">D106</f>
        <v>0</v>
      </c>
      <c r="E105" s="61"/>
    </row>
    <row r="106" spans="1:5" ht="30" customHeight="1" x14ac:dyDescent="0.25">
      <c r="A106" s="46"/>
      <c r="B106" s="20" t="s">
        <v>110</v>
      </c>
      <c r="C106" s="43">
        <v>0</v>
      </c>
      <c r="D106" s="43"/>
      <c r="E106" s="43"/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78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442200</v>
      </c>
      <c r="D109" s="61">
        <f t="shared" ref="D109" si="9">D110+D111+D112+D113+D114+D115+D116+D117+D118+D119+D120+D121+D122+D123+D124+D125</f>
        <v>473041.42000000004</v>
      </c>
      <c r="E109" s="61">
        <f>D109/C109*100</f>
        <v>106.97454093170514</v>
      </c>
    </row>
    <row r="110" spans="1:5" ht="30" customHeight="1" x14ac:dyDescent="0.25">
      <c r="A110" s="12"/>
      <c r="B110" s="11" t="s">
        <v>112</v>
      </c>
      <c r="C110" s="106">
        <v>12000</v>
      </c>
      <c r="D110" s="43">
        <v>13374.22</v>
      </c>
      <c r="E110" s="43">
        <f t="shared" ref="E110:E133" si="10">D110/C110*100</f>
        <v>111.45183333333333</v>
      </c>
    </row>
    <row r="111" spans="1:5" ht="30" customHeight="1" x14ac:dyDescent="0.25">
      <c r="A111" s="12"/>
      <c r="B111" s="11" t="s">
        <v>113</v>
      </c>
      <c r="C111" s="106"/>
      <c r="D111" s="43"/>
      <c r="E111" s="43" t="e">
        <f t="shared" si="10"/>
        <v>#DIV/0!</v>
      </c>
    </row>
    <row r="112" spans="1:5" ht="30" customHeight="1" x14ac:dyDescent="0.25">
      <c r="A112" s="12"/>
      <c r="B112" s="11" t="s">
        <v>114</v>
      </c>
      <c r="C112" s="106">
        <v>37000</v>
      </c>
      <c r="D112" s="43">
        <v>37662</v>
      </c>
      <c r="E112" s="43">
        <f t="shared" si="10"/>
        <v>101.7891891891892</v>
      </c>
    </row>
    <row r="113" spans="1:5" ht="30" customHeight="1" x14ac:dyDescent="0.25">
      <c r="A113" s="12" t="s">
        <v>1</v>
      </c>
      <c r="B113" s="11" t="s">
        <v>115</v>
      </c>
      <c r="C113" s="106">
        <v>132400</v>
      </c>
      <c r="D113" s="43">
        <f>8000+3600+122600+14317.5</f>
        <v>148517.5</v>
      </c>
      <c r="E113" s="43">
        <f t="shared" si="10"/>
        <v>112.17333836858006</v>
      </c>
    </row>
    <row r="114" spans="1:5" ht="30" customHeight="1" x14ac:dyDescent="0.25">
      <c r="A114" s="12"/>
      <c r="B114" s="11" t="s">
        <v>116</v>
      </c>
      <c r="C114" s="106">
        <v>69000</v>
      </c>
      <c r="D114" s="43">
        <v>68945.399999999994</v>
      </c>
      <c r="E114" s="43">
        <f t="shared" si="10"/>
        <v>99.920869565217387</v>
      </c>
    </row>
    <row r="115" spans="1:5" ht="30" customHeight="1" x14ac:dyDescent="0.25">
      <c r="A115" s="12"/>
      <c r="B115" s="11" t="s">
        <v>117</v>
      </c>
      <c r="C115" s="106">
        <v>64000</v>
      </c>
      <c r="D115" s="43">
        <v>51226.11</v>
      </c>
      <c r="E115" s="43">
        <f t="shared" si="10"/>
        <v>80.040796874999998</v>
      </c>
    </row>
    <row r="116" spans="1:5" ht="30" customHeight="1" x14ac:dyDescent="0.25">
      <c r="A116" s="12"/>
      <c r="B116" s="11" t="s">
        <v>118</v>
      </c>
      <c r="C116" s="106">
        <v>61000</v>
      </c>
      <c r="D116" s="43">
        <v>64964.76</v>
      </c>
      <c r="E116" s="43">
        <f t="shared" si="10"/>
        <v>106.49960655737705</v>
      </c>
    </row>
    <row r="117" spans="1:5" ht="30" customHeight="1" x14ac:dyDescent="0.25">
      <c r="A117" s="12"/>
      <c r="B117" s="11" t="s">
        <v>119</v>
      </c>
      <c r="C117" s="106"/>
      <c r="D117" s="43"/>
      <c r="E117" s="43" t="e">
        <f t="shared" si="10"/>
        <v>#DIV/0!</v>
      </c>
    </row>
    <row r="118" spans="1:5" ht="30" customHeight="1" x14ac:dyDescent="0.25">
      <c r="A118" s="12"/>
      <c r="B118" s="11" t="s">
        <v>120</v>
      </c>
      <c r="C118" s="106">
        <v>20000</v>
      </c>
      <c r="D118" s="43">
        <v>29795.15</v>
      </c>
      <c r="E118" s="43">
        <f t="shared" si="10"/>
        <v>148.97575000000001</v>
      </c>
    </row>
    <row r="119" spans="1:5" ht="30" customHeight="1" x14ac:dyDescent="0.25">
      <c r="A119" s="12"/>
      <c r="B119" s="11" t="s">
        <v>121</v>
      </c>
      <c r="C119" s="106"/>
      <c r="D119" s="43"/>
      <c r="E119" s="43" t="e">
        <f t="shared" si="10"/>
        <v>#DIV/0!</v>
      </c>
    </row>
    <row r="120" spans="1:5" ht="30" customHeight="1" x14ac:dyDescent="0.25">
      <c r="A120" s="12"/>
      <c r="B120" s="11" t="s">
        <v>122</v>
      </c>
      <c r="C120" s="106"/>
      <c r="D120" s="43"/>
      <c r="E120" s="43" t="e">
        <f t="shared" si="10"/>
        <v>#DIV/0!</v>
      </c>
    </row>
    <row r="121" spans="1:5" ht="30" customHeight="1" x14ac:dyDescent="0.25">
      <c r="A121" s="12"/>
      <c r="B121" s="11" t="s">
        <v>123</v>
      </c>
      <c r="C121" s="106">
        <v>800</v>
      </c>
      <c r="D121" s="43">
        <v>640</v>
      </c>
      <c r="E121" s="43">
        <f t="shared" si="10"/>
        <v>80</v>
      </c>
    </row>
    <row r="122" spans="1:5" ht="30" customHeight="1" x14ac:dyDescent="0.25">
      <c r="A122" s="12"/>
      <c r="B122" s="11" t="s">
        <v>124</v>
      </c>
      <c r="C122" s="106">
        <v>10500</v>
      </c>
      <c r="D122" s="43">
        <f>6300+3960.28</f>
        <v>10260.280000000001</v>
      </c>
      <c r="E122" s="43">
        <f t="shared" si="10"/>
        <v>97.716952380952378</v>
      </c>
    </row>
    <row r="123" spans="1:5" ht="30" customHeight="1" x14ac:dyDescent="0.25">
      <c r="A123" s="12"/>
      <c r="B123" s="11" t="s">
        <v>125</v>
      </c>
      <c r="C123" s="106">
        <v>500</v>
      </c>
      <c r="D123" s="43">
        <v>415</v>
      </c>
      <c r="E123" s="43">
        <f t="shared" si="10"/>
        <v>83</v>
      </c>
    </row>
    <row r="124" spans="1:5" ht="30" customHeight="1" x14ac:dyDescent="0.25">
      <c r="A124" s="12"/>
      <c r="B124" s="11" t="s">
        <v>126</v>
      </c>
      <c r="C124" s="106"/>
      <c r="D124" s="43"/>
      <c r="E124" s="43" t="e">
        <f t="shared" si="10"/>
        <v>#DIV/0!</v>
      </c>
    </row>
    <row r="125" spans="1:5" ht="30" customHeight="1" x14ac:dyDescent="0.25">
      <c r="A125" s="12"/>
      <c r="B125" s="11" t="s">
        <v>127</v>
      </c>
      <c r="C125" s="106">
        <v>35000</v>
      </c>
      <c r="D125" s="43">
        <f>6165+41076</f>
        <v>47241</v>
      </c>
      <c r="E125" s="43">
        <f t="shared" si="10"/>
        <v>134.97428571428571</v>
      </c>
    </row>
    <row r="126" spans="1:5" s="78" customFormat="1" ht="30" customHeight="1" x14ac:dyDescent="0.25">
      <c r="A126" s="65" t="s">
        <v>23</v>
      </c>
      <c r="B126" s="66" t="s">
        <v>128</v>
      </c>
      <c r="C126" s="67">
        <f>C127+C128</f>
        <v>25015</v>
      </c>
      <c r="D126" s="67">
        <f>D127+D128</f>
        <v>25074.55</v>
      </c>
      <c r="E126" s="61">
        <f>D126/C126*100</f>
        <v>100.23805716570058</v>
      </c>
    </row>
    <row r="127" spans="1:5" ht="30" customHeight="1" x14ac:dyDescent="0.25">
      <c r="A127" s="12"/>
      <c r="B127" s="11" t="s">
        <v>129</v>
      </c>
      <c r="C127" s="106">
        <v>15</v>
      </c>
      <c r="D127" s="43">
        <v>16.059999999999999</v>
      </c>
      <c r="E127" s="43">
        <f t="shared" si="10"/>
        <v>107.06666666666666</v>
      </c>
    </row>
    <row r="128" spans="1:5" ht="30" customHeight="1" x14ac:dyDescent="0.25">
      <c r="A128" s="12"/>
      <c r="B128" s="11" t="s">
        <v>130</v>
      </c>
      <c r="C128" s="106">
        <v>25000</v>
      </c>
      <c r="D128" s="43">
        <f>4714.51+3949.63+16394.35</f>
        <v>25058.489999999998</v>
      </c>
      <c r="E128" s="43">
        <f t="shared" si="10"/>
        <v>100.23396</v>
      </c>
    </row>
    <row r="129" spans="1:5" s="78" customFormat="1" ht="30" customHeight="1" x14ac:dyDescent="0.25">
      <c r="A129" s="65" t="s">
        <v>25</v>
      </c>
      <c r="B129" s="66" t="s">
        <v>131</v>
      </c>
      <c r="C129" s="67">
        <f>C130+C131+C132+C133</f>
        <v>6000</v>
      </c>
      <c r="D129" s="67">
        <f t="shared" ref="D129" si="11">D130+D131+D132+D133</f>
        <v>2500</v>
      </c>
      <c r="E129" s="61">
        <f>D129/C129*100</f>
        <v>41.666666666666671</v>
      </c>
    </row>
    <row r="130" spans="1:5" s="56" customFormat="1" ht="30" customHeight="1" x14ac:dyDescent="0.25">
      <c r="A130" s="54"/>
      <c r="B130" s="22" t="s">
        <v>132</v>
      </c>
      <c r="C130" s="106"/>
      <c r="D130" s="43"/>
      <c r="E130" s="43" t="e">
        <f t="shared" si="10"/>
        <v>#DIV/0!</v>
      </c>
    </row>
    <row r="131" spans="1:5" ht="51" customHeight="1" x14ac:dyDescent="0.25">
      <c r="A131" s="12"/>
      <c r="B131" s="11" t="s">
        <v>133</v>
      </c>
      <c r="C131" s="106">
        <v>0</v>
      </c>
      <c r="D131" s="43"/>
      <c r="E131" s="43" t="e">
        <f t="shared" si="10"/>
        <v>#DIV/0!</v>
      </c>
    </row>
    <row r="132" spans="1:5" ht="30" customHeight="1" x14ac:dyDescent="0.25">
      <c r="A132" s="12"/>
      <c r="B132" s="11" t="s">
        <v>134</v>
      </c>
      <c r="C132" s="106">
        <v>4000</v>
      </c>
      <c r="D132" s="43">
        <v>2500</v>
      </c>
      <c r="E132" s="43">
        <f t="shared" si="10"/>
        <v>62.5</v>
      </c>
    </row>
    <row r="133" spans="1:5" ht="30" customHeight="1" x14ac:dyDescent="0.25">
      <c r="A133" s="12"/>
      <c r="B133" s="11" t="s">
        <v>135</v>
      </c>
      <c r="C133" s="106">
        <v>2000</v>
      </c>
      <c r="D133" s="43"/>
      <c r="E133" s="43">
        <f t="shared" si="10"/>
        <v>0</v>
      </c>
    </row>
    <row r="134" spans="1:5" s="79" customFormat="1" ht="30" customHeight="1" x14ac:dyDescent="0.25">
      <c r="A134" s="16" t="s">
        <v>27</v>
      </c>
      <c r="B134" s="25" t="s">
        <v>136</v>
      </c>
      <c r="C134" s="31">
        <f t="shared" ref="C134:D134" si="12">C9-C29</f>
        <v>-2338230</v>
      </c>
      <c r="D134" s="31">
        <f t="shared" si="12"/>
        <v>-2361682.42</v>
      </c>
      <c r="E134" s="3">
        <f>D134/C134*100</f>
        <v>101.00299884955714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4"/>
  <sheetViews>
    <sheetView topLeftCell="A31" workbookViewId="0">
      <selection activeCell="D26" sqref="D26:D28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8" width="15.85546875" style="8" bestFit="1" customWidth="1"/>
    <col min="9" max="9" width="17.42578125" style="8" customWidth="1"/>
    <col min="10" max="10" width="19.42578125" style="8" customWidth="1"/>
    <col min="11" max="16384" width="9.140625" style="8"/>
  </cols>
  <sheetData>
    <row r="1" spans="1:5" x14ac:dyDescent="0.25">
      <c r="A1" s="14"/>
      <c r="B1" s="17"/>
      <c r="C1" s="26"/>
      <c r="D1" s="26"/>
      <c r="E1" s="27"/>
    </row>
    <row r="2" spans="1:5" s="80" customFormat="1" x14ac:dyDescent="0.25">
      <c r="A2" s="73"/>
      <c r="B2" s="18" t="s">
        <v>0</v>
      </c>
      <c r="C2" s="74"/>
      <c r="D2" s="74"/>
      <c r="E2" s="75"/>
    </row>
    <row r="3" spans="1:5" s="80" customFormat="1" ht="15.75" x14ac:dyDescent="0.25">
      <c r="A3" s="76" t="s">
        <v>1</v>
      </c>
      <c r="B3" s="99" t="s">
        <v>157</v>
      </c>
      <c r="C3" s="30"/>
      <c r="D3" s="30"/>
      <c r="E3" s="30"/>
    </row>
    <row r="4" spans="1:5" s="80" customFormat="1" ht="15.75" x14ac:dyDescent="0.25">
      <c r="A4" s="76"/>
      <c r="B4" s="117" t="s">
        <v>162</v>
      </c>
      <c r="C4" s="117"/>
      <c r="D4" s="117"/>
      <c r="E4" s="117"/>
    </row>
    <row r="5" spans="1:5" ht="15.75" x14ac:dyDescent="0.25">
      <c r="A5" s="38"/>
      <c r="B5" s="35"/>
      <c r="C5" s="36"/>
      <c r="D5" s="36"/>
      <c r="E5" s="37"/>
    </row>
    <row r="6" spans="1:5" s="57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57" customFormat="1" ht="15" customHeight="1" x14ac:dyDescent="0.25">
      <c r="A7" s="119"/>
      <c r="B7" s="122"/>
      <c r="C7" s="115"/>
      <c r="D7" s="115"/>
      <c r="E7" s="115"/>
    </row>
    <row r="8" spans="1:5" s="57" customFormat="1" ht="37.5" customHeight="1" x14ac:dyDescent="0.25">
      <c r="A8" s="120"/>
      <c r="B8" s="123"/>
      <c r="C8" s="116"/>
      <c r="D8" s="116"/>
      <c r="E8" s="116"/>
    </row>
    <row r="9" spans="1:5" s="57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4698450</v>
      </c>
      <c r="D9" s="102">
        <f>D10+D11+D12+D13+D14+D15+D16+D17+D18+D19+D20+D21+D22+D23+D24+D25</f>
        <v>4704551.78</v>
      </c>
      <c r="E9" s="102">
        <f>D9/C9*100</f>
        <v>100.12986793517011</v>
      </c>
    </row>
    <row r="10" spans="1:5" ht="30" customHeight="1" x14ac:dyDescent="0.25">
      <c r="A10" s="42" t="s">
        <v>5</v>
      </c>
      <c r="B10" s="20" t="s">
        <v>6</v>
      </c>
      <c r="C10" s="106"/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8</v>
      </c>
      <c r="C11" s="106">
        <v>4601700</v>
      </c>
      <c r="D11" s="43">
        <v>4601699.74</v>
      </c>
      <c r="E11" s="43">
        <f t="shared" si="0"/>
        <v>99.999994349914161</v>
      </c>
    </row>
    <row r="12" spans="1:5" ht="30" customHeight="1" x14ac:dyDescent="0.25">
      <c r="A12" s="44" t="s">
        <v>9</v>
      </c>
      <c r="B12" s="11" t="s">
        <v>10</v>
      </c>
      <c r="C12" s="106">
        <v>20000</v>
      </c>
      <c r="D12" s="43">
        <v>19600</v>
      </c>
      <c r="E12" s="43">
        <f t="shared" si="0"/>
        <v>98</v>
      </c>
    </row>
    <row r="13" spans="1:5" ht="30" customHeight="1" x14ac:dyDescent="0.25">
      <c r="A13" s="42" t="s">
        <v>11</v>
      </c>
      <c r="B13" s="11" t="s">
        <v>12</v>
      </c>
      <c r="C13" s="106">
        <v>0</v>
      </c>
      <c r="D13" s="43"/>
      <c r="E13" s="43" t="e">
        <f t="shared" si="0"/>
        <v>#DIV/0!</v>
      </c>
    </row>
    <row r="14" spans="1:5" ht="30" customHeight="1" x14ac:dyDescent="0.25">
      <c r="A14" s="44" t="s">
        <v>13</v>
      </c>
      <c r="B14" s="11" t="s">
        <v>14</v>
      </c>
      <c r="C14" s="106">
        <v>0</v>
      </c>
      <c r="D14" s="43"/>
      <c r="E14" s="43" t="e">
        <f t="shared" si="0"/>
        <v>#DIV/0!</v>
      </c>
    </row>
    <row r="15" spans="1:5" ht="30" customHeight="1" x14ac:dyDescent="0.25">
      <c r="A15" s="44" t="s">
        <v>15</v>
      </c>
      <c r="B15" s="11" t="s">
        <v>16</v>
      </c>
      <c r="C15" s="106">
        <v>0</v>
      </c>
      <c r="D15" s="43"/>
      <c r="E15" s="43" t="e">
        <f t="shared" si="0"/>
        <v>#DIV/0!</v>
      </c>
    </row>
    <row r="16" spans="1:5" ht="30" customHeight="1" x14ac:dyDescent="0.25">
      <c r="A16" s="42" t="s">
        <v>17</v>
      </c>
      <c r="B16" s="11" t="s">
        <v>18</v>
      </c>
      <c r="C16" s="106">
        <v>0</v>
      </c>
      <c r="D16" s="43"/>
      <c r="E16" s="43" t="e">
        <f t="shared" si="0"/>
        <v>#DIV/0!</v>
      </c>
    </row>
    <row r="17" spans="1:5" ht="30" customHeight="1" x14ac:dyDescent="0.25">
      <c r="A17" s="44" t="s">
        <v>19</v>
      </c>
      <c r="B17" s="11" t="s">
        <v>20</v>
      </c>
      <c r="C17" s="106">
        <v>0</v>
      </c>
      <c r="D17" s="43"/>
      <c r="E17" s="43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106">
        <v>0</v>
      </c>
      <c r="D18" s="43"/>
      <c r="E18" s="43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106">
        <v>0</v>
      </c>
      <c r="D19" s="43"/>
      <c r="E19" s="43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106">
        <v>0</v>
      </c>
      <c r="D20" s="43"/>
      <c r="E20" s="43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106">
        <v>0</v>
      </c>
      <c r="D21" s="43"/>
      <c r="E21" s="43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106">
        <v>0</v>
      </c>
      <c r="D22" s="43">
        <v>2012.15</v>
      </c>
      <c r="E22" s="43" t="e">
        <f t="shared" si="0"/>
        <v>#DIV/0!</v>
      </c>
    </row>
    <row r="23" spans="1:5" ht="30" customHeight="1" x14ac:dyDescent="0.25">
      <c r="A23" s="44" t="s">
        <v>31</v>
      </c>
      <c r="B23" s="11" t="s">
        <v>32</v>
      </c>
      <c r="C23" s="106">
        <v>0</v>
      </c>
      <c r="D23" s="43"/>
      <c r="E23" s="43" t="e">
        <f t="shared" si="0"/>
        <v>#DIV/0!</v>
      </c>
    </row>
    <row r="24" spans="1:5" ht="30" customHeight="1" x14ac:dyDescent="0.25">
      <c r="A24" s="44" t="s">
        <v>33</v>
      </c>
      <c r="B24" s="11" t="s">
        <v>34</v>
      </c>
      <c r="C24" s="106">
        <v>100</v>
      </c>
      <c r="D24" s="43"/>
      <c r="E24" s="43">
        <f t="shared" si="0"/>
        <v>0</v>
      </c>
    </row>
    <row r="25" spans="1:5" s="91" customFormat="1" ht="30" customHeight="1" x14ac:dyDescent="0.25">
      <c r="A25" s="42" t="s">
        <v>35</v>
      </c>
      <c r="B25" s="11" t="s">
        <v>36</v>
      </c>
      <c r="C25" s="106">
        <v>76650</v>
      </c>
      <c r="D25" s="43">
        <v>81239.89</v>
      </c>
      <c r="E25" s="43">
        <f t="shared" si="0"/>
        <v>105.98811480756687</v>
      </c>
    </row>
    <row r="26" spans="1:5" s="58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58" customFormat="1" ht="25.5" customHeight="1" x14ac:dyDescent="0.25">
      <c r="A27" s="119"/>
      <c r="B27" s="112"/>
      <c r="C27" s="115"/>
      <c r="D27" s="115"/>
      <c r="E27" s="115"/>
    </row>
    <row r="28" spans="1:5" s="57" customFormat="1" ht="21" customHeight="1" x14ac:dyDescent="0.25">
      <c r="A28" s="120"/>
      <c r="B28" s="113"/>
      <c r="C28" s="116"/>
      <c r="D28" s="116"/>
      <c r="E28" s="116"/>
    </row>
    <row r="29" spans="1:5" s="57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3698468</v>
      </c>
      <c r="D29" s="102">
        <f>D31+D48+D99+D101+D105+D109+D126+D129+D107</f>
        <v>3703791.0700000003</v>
      </c>
      <c r="E29" s="102">
        <f>D29/C29*100</f>
        <v>100.14392635004548</v>
      </c>
    </row>
    <row r="30" spans="1:5" ht="30" customHeight="1" x14ac:dyDescent="0.25">
      <c r="A30" s="46"/>
      <c r="B30" s="20"/>
      <c r="C30" s="43"/>
      <c r="D30" s="43"/>
      <c r="E30" s="49"/>
    </row>
    <row r="31" spans="1:5" s="63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184000</v>
      </c>
      <c r="D31" s="61">
        <f t="shared" ref="D31" si="1">D32+D33+D34+D35+D36+D37+D38+D39+D40+D41+D42+D43+D44+D45+D46+D47</f>
        <v>187826.18</v>
      </c>
      <c r="E31" s="61">
        <f>D31/C31*100</f>
        <v>102.0794456521739</v>
      </c>
    </row>
    <row r="32" spans="1:5" s="52" customFormat="1" ht="30" customHeight="1" x14ac:dyDescent="0.25">
      <c r="A32" s="51"/>
      <c r="B32" s="22" t="s">
        <v>41</v>
      </c>
      <c r="C32" s="106">
        <v>1000</v>
      </c>
      <c r="D32" s="43">
        <v>953.68</v>
      </c>
      <c r="E32" s="43">
        <f t="shared" ref="E32:E47" si="2">D32/C32*100</f>
        <v>95.367999999999995</v>
      </c>
    </row>
    <row r="33" spans="1:5" s="52" customFormat="1" ht="30" customHeight="1" x14ac:dyDescent="0.25">
      <c r="A33" s="51"/>
      <c r="B33" s="22" t="s">
        <v>42</v>
      </c>
      <c r="C33" s="106">
        <v>5000</v>
      </c>
      <c r="D33" s="43">
        <f>2061.45+2899.11</f>
        <v>4960.5599999999995</v>
      </c>
      <c r="E33" s="43">
        <f t="shared" si="2"/>
        <v>99.211199999999991</v>
      </c>
    </row>
    <row r="34" spans="1:5" ht="30" customHeight="1" x14ac:dyDescent="0.25">
      <c r="A34" s="12" t="s">
        <v>1</v>
      </c>
      <c r="B34" s="11" t="s">
        <v>43</v>
      </c>
      <c r="C34" s="106"/>
      <c r="D34" s="43"/>
      <c r="E34" s="43" t="e">
        <f t="shared" si="2"/>
        <v>#DIV/0!</v>
      </c>
    </row>
    <row r="35" spans="1:5" ht="30" customHeight="1" x14ac:dyDescent="0.25">
      <c r="A35" s="12"/>
      <c r="B35" s="11" t="s">
        <v>44</v>
      </c>
      <c r="C35" s="106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106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106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47</v>
      </c>
      <c r="C38" s="106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106">
        <v>58000</v>
      </c>
      <c r="D39" s="43">
        <v>57799.31</v>
      </c>
      <c r="E39" s="43">
        <f t="shared" si="2"/>
        <v>99.653982758620685</v>
      </c>
    </row>
    <row r="40" spans="1:5" ht="30" customHeight="1" x14ac:dyDescent="0.25">
      <c r="A40" s="12"/>
      <c r="B40" s="11" t="s">
        <v>49</v>
      </c>
      <c r="C40" s="106"/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143</v>
      </c>
      <c r="C41" s="106"/>
      <c r="D41" s="43"/>
      <c r="E41" s="43" t="e">
        <f t="shared" si="2"/>
        <v>#DIV/0!</v>
      </c>
    </row>
    <row r="42" spans="1:5" ht="30" customHeight="1" x14ac:dyDescent="0.25">
      <c r="A42" s="12"/>
      <c r="B42" s="11" t="s">
        <v>149</v>
      </c>
      <c r="C42" s="106"/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106"/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106"/>
      <c r="D44" s="43"/>
      <c r="E44" s="43" t="e">
        <f t="shared" si="2"/>
        <v>#DIV/0!</v>
      </c>
    </row>
    <row r="45" spans="1:5" ht="30" customHeight="1" x14ac:dyDescent="0.25">
      <c r="A45" s="12"/>
      <c r="B45" s="11" t="s">
        <v>144</v>
      </c>
      <c r="C45" s="106"/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106"/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54</v>
      </c>
      <c r="C47" s="106">
        <v>120000</v>
      </c>
      <c r="D47" s="43">
        <v>124112.63</v>
      </c>
      <c r="E47" s="43">
        <f t="shared" si="2"/>
        <v>103.42719166666667</v>
      </c>
    </row>
    <row r="48" spans="1:5" s="63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2349856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2361755.44</v>
      </c>
      <c r="E48" s="61">
        <f>D48/C48*100</f>
        <v>100.50639017880245</v>
      </c>
    </row>
    <row r="49" spans="1:5" ht="30" customHeight="1" x14ac:dyDescent="0.25">
      <c r="A49" s="12"/>
      <c r="B49" s="11" t="s">
        <v>56</v>
      </c>
      <c r="C49" s="106">
        <v>6300</v>
      </c>
      <c r="D49" s="43">
        <v>6389.7</v>
      </c>
      <c r="E49" s="43">
        <f t="shared" ref="E49:E98" si="4">D49/C49*100</f>
        <v>101.42380952380951</v>
      </c>
    </row>
    <row r="50" spans="1:5" ht="30" customHeight="1" x14ac:dyDescent="0.25">
      <c r="A50" s="12"/>
      <c r="B50" s="11" t="s">
        <v>57</v>
      </c>
      <c r="C50" s="106"/>
      <c r="D50" s="43"/>
      <c r="E50" s="43" t="e">
        <f t="shared" si="4"/>
        <v>#DIV/0!</v>
      </c>
    </row>
    <row r="51" spans="1:5" ht="30" customHeight="1" x14ac:dyDescent="0.25">
      <c r="A51" s="12"/>
      <c r="B51" s="11" t="s">
        <v>58</v>
      </c>
      <c r="C51" s="106">
        <v>100</v>
      </c>
      <c r="D51" s="43">
        <v>80</v>
      </c>
      <c r="E51" s="43">
        <f t="shared" si="4"/>
        <v>80</v>
      </c>
    </row>
    <row r="52" spans="1:5" ht="30" customHeight="1" x14ac:dyDescent="0.25">
      <c r="A52" s="12"/>
      <c r="B52" s="11" t="s">
        <v>59</v>
      </c>
      <c r="C52" s="106">
        <v>4000</v>
      </c>
      <c r="D52" s="43">
        <v>3918</v>
      </c>
      <c r="E52" s="43">
        <f t="shared" si="4"/>
        <v>97.95</v>
      </c>
    </row>
    <row r="53" spans="1:5" ht="30" customHeight="1" x14ac:dyDescent="0.25">
      <c r="A53" s="12"/>
      <c r="B53" s="11" t="s">
        <v>60</v>
      </c>
      <c r="C53" s="106"/>
      <c r="D53" s="43"/>
      <c r="E53" s="43" t="e">
        <f t="shared" si="4"/>
        <v>#DIV/0!</v>
      </c>
    </row>
    <row r="54" spans="1:5" ht="30" customHeight="1" x14ac:dyDescent="0.25">
      <c r="A54" s="12"/>
      <c r="B54" s="11" t="s">
        <v>61</v>
      </c>
      <c r="C54" s="106">
        <v>1700</v>
      </c>
      <c r="D54" s="43">
        <v>1474.15</v>
      </c>
      <c r="E54" s="43">
        <f t="shared" si="4"/>
        <v>86.714705882352945</v>
      </c>
    </row>
    <row r="55" spans="1:5" ht="30" customHeight="1" x14ac:dyDescent="0.25">
      <c r="A55" s="12"/>
      <c r="B55" s="23" t="s">
        <v>62</v>
      </c>
      <c r="C55" s="106">
        <v>36000</v>
      </c>
      <c r="D55" s="43">
        <v>36333.800000000003</v>
      </c>
      <c r="E55" s="43">
        <f t="shared" si="4"/>
        <v>100.92722222222224</v>
      </c>
    </row>
    <row r="56" spans="1:5" ht="30" customHeight="1" x14ac:dyDescent="0.25">
      <c r="A56" s="12"/>
      <c r="B56" s="23" t="s">
        <v>63</v>
      </c>
      <c r="C56" s="106"/>
      <c r="D56" s="43"/>
      <c r="E56" s="43" t="e">
        <f t="shared" si="4"/>
        <v>#DIV/0!</v>
      </c>
    </row>
    <row r="57" spans="1:5" ht="30" customHeight="1" x14ac:dyDescent="0.25">
      <c r="A57" s="12"/>
      <c r="B57" s="11" t="s">
        <v>64</v>
      </c>
      <c r="C57" s="106"/>
      <c r="D57" s="43"/>
      <c r="E57" s="43" t="e">
        <f t="shared" si="4"/>
        <v>#DIV/0!</v>
      </c>
    </row>
    <row r="58" spans="1:5" ht="30" customHeight="1" x14ac:dyDescent="0.25">
      <c r="A58" s="12"/>
      <c r="B58" s="11" t="s">
        <v>145</v>
      </c>
      <c r="C58" s="106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106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67</v>
      </c>
      <c r="C60" s="106"/>
      <c r="D60" s="43"/>
      <c r="E60" s="43" t="e">
        <f t="shared" si="4"/>
        <v>#DIV/0!</v>
      </c>
    </row>
    <row r="61" spans="1:5" ht="30" customHeight="1" x14ac:dyDescent="0.25">
      <c r="A61" s="12"/>
      <c r="B61" s="11" t="s">
        <v>68</v>
      </c>
      <c r="C61" s="106"/>
      <c r="D61" s="43"/>
      <c r="E61" s="43" t="e">
        <f t="shared" si="4"/>
        <v>#DIV/0!</v>
      </c>
    </row>
    <row r="62" spans="1:5" ht="30" customHeight="1" x14ac:dyDescent="0.25">
      <c r="A62" s="12"/>
      <c r="B62" s="11" t="s">
        <v>69</v>
      </c>
      <c r="C62" s="106"/>
      <c r="D62" s="43"/>
      <c r="E62" s="43" t="e">
        <f t="shared" si="4"/>
        <v>#DIV/0!</v>
      </c>
    </row>
    <row r="63" spans="1:5" ht="30" customHeight="1" x14ac:dyDescent="0.25">
      <c r="A63" s="12"/>
      <c r="B63" s="11" t="s">
        <v>146</v>
      </c>
      <c r="C63" s="106"/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106"/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72</v>
      </c>
      <c r="C65" s="106">
        <v>5500</v>
      </c>
      <c r="D65" s="43">
        <v>4788.41</v>
      </c>
      <c r="E65" s="43">
        <f t="shared" si="4"/>
        <v>87.061999999999998</v>
      </c>
    </row>
    <row r="66" spans="1:5" ht="30" customHeight="1" x14ac:dyDescent="0.25">
      <c r="A66" s="12"/>
      <c r="B66" s="11" t="s">
        <v>73</v>
      </c>
      <c r="C66" s="106">
        <v>400</v>
      </c>
      <c r="D66" s="43">
        <v>389.94</v>
      </c>
      <c r="E66" s="43">
        <f t="shared" si="4"/>
        <v>97.484999999999999</v>
      </c>
    </row>
    <row r="67" spans="1:5" ht="30" customHeight="1" x14ac:dyDescent="0.25">
      <c r="A67" s="12"/>
      <c r="B67" s="11" t="s">
        <v>74</v>
      </c>
      <c r="C67" s="106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75</v>
      </c>
      <c r="C68" s="106"/>
      <c r="D68" s="43"/>
      <c r="E68" s="43" t="e">
        <f t="shared" si="4"/>
        <v>#DIV/0!</v>
      </c>
    </row>
    <row r="69" spans="1:5" ht="30" customHeight="1" x14ac:dyDescent="0.25">
      <c r="A69" s="12"/>
      <c r="B69" s="11" t="s">
        <v>76</v>
      </c>
      <c r="C69" s="106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77</v>
      </c>
      <c r="C70" s="106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78</v>
      </c>
      <c r="C71" s="106"/>
      <c r="D71" s="43"/>
      <c r="E71" s="43" t="e">
        <f t="shared" si="4"/>
        <v>#DIV/0!</v>
      </c>
    </row>
    <row r="72" spans="1:5" ht="30" customHeight="1" x14ac:dyDescent="0.25">
      <c r="A72" s="12"/>
      <c r="B72" s="11" t="s">
        <v>79</v>
      </c>
      <c r="C72" s="106"/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80</v>
      </c>
      <c r="C73" s="106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81</v>
      </c>
      <c r="C74" s="106"/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82</v>
      </c>
      <c r="C75" s="106"/>
      <c r="D75" s="43"/>
      <c r="E75" s="43" t="e">
        <f t="shared" si="4"/>
        <v>#DIV/0!</v>
      </c>
    </row>
    <row r="76" spans="1:5" ht="30" customHeight="1" x14ac:dyDescent="0.25">
      <c r="A76" s="12"/>
      <c r="B76" s="11" t="s">
        <v>83</v>
      </c>
      <c r="C76" s="106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84</v>
      </c>
      <c r="C77" s="106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85</v>
      </c>
      <c r="C78" s="106">
        <v>40</v>
      </c>
      <c r="D78" s="43">
        <v>40</v>
      </c>
      <c r="E78" s="43">
        <f t="shared" si="4"/>
        <v>100</v>
      </c>
    </row>
    <row r="79" spans="1:5" ht="36.75" customHeight="1" x14ac:dyDescent="0.25">
      <c r="A79" s="12"/>
      <c r="B79" s="11" t="s">
        <v>86</v>
      </c>
      <c r="C79" s="106"/>
      <c r="D79" s="43"/>
      <c r="E79" s="43" t="e">
        <f t="shared" si="4"/>
        <v>#DIV/0!</v>
      </c>
    </row>
    <row r="80" spans="1:5" ht="30" customHeight="1" x14ac:dyDescent="0.25">
      <c r="A80" s="12"/>
      <c r="B80" s="11" t="s">
        <v>87</v>
      </c>
      <c r="C80" s="106"/>
      <c r="D80" s="43"/>
      <c r="E80" s="43" t="e">
        <f t="shared" si="4"/>
        <v>#DIV/0!</v>
      </c>
    </row>
    <row r="81" spans="1:11" ht="30" customHeight="1" x14ac:dyDescent="0.25">
      <c r="A81" s="12"/>
      <c r="B81" s="11" t="s">
        <v>88</v>
      </c>
      <c r="C81" s="106">
        <v>250000</v>
      </c>
      <c r="D81" s="43">
        <v>256556.1</v>
      </c>
      <c r="E81" s="43">
        <f t="shared" si="4"/>
        <v>102.62244</v>
      </c>
      <c r="F81" s="89"/>
    </row>
    <row r="82" spans="1:11" ht="30" customHeight="1" x14ac:dyDescent="0.25">
      <c r="A82" s="12"/>
      <c r="B82" s="11" t="s">
        <v>89</v>
      </c>
      <c r="C82" s="106">
        <v>110000</v>
      </c>
      <c r="D82" s="43">
        <v>84657.34</v>
      </c>
      <c r="E82" s="43">
        <f t="shared" si="4"/>
        <v>76.961218181818182</v>
      </c>
      <c r="H82" s="96"/>
      <c r="I82" s="97"/>
      <c r="J82" s="98"/>
      <c r="K82" s="96"/>
    </row>
    <row r="83" spans="1:11" ht="30" customHeight="1" x14ac:dyDescent="0.25">
      <c r="A83" s="12"/>
      <c r="B83" s="11" t="s">
        <v>90</v>
      </c>
      <c r="C83" s="106">
        <v>960000</v>
      </c>
      <c r="D83" s="43">
        <v>1026321.61</v>
      </c>
      <c r="E83" s="43">
        <f t="shared" si="4"/>
        <v>106.90850104166667</v>
      </c>
      <c r="H83" s="96"/>
      <c r="I83" s="97"/>
      <c r="J83" s="98"/>
      <c r="K83" s="96"/>
    </row>
    <row r="84" spans="1:11" ht="30" customHeight="1" x14ac:dyDescent="0.25">
      <c r="A84" s="12"/>
      <c r="B84" s="11" t="s">
        <v>91</v>
      </c>
      <c r="C84" s="106">
        <v>700000</v>
      </c>
      <c r="D84" s="43">
        <v>632577.14</v>
      </c>
      <c r="E84" s="43">
        <f t="shared" si="4"/>
        <v>90.368162857142863</v>
      </c>
      <c r="H84" s="96"/>
      <c r="I84" s="97"/>
      <c r="J84" s="98"/>
      <c r="K84" s="96"/>
    </row>
    <row r="85" spans="1:11" ht="30" customHeight="1" x14ac:dyDescent="0.25">
      <c r="A85" s="12"/>
      <c r="B85" s="11" t="s">
        <v>92</v>
      </c>
      <c r="C85" s="106"/>
      <c r="D85" s="43"/>
      <c r="E85" s="43" t="e">
        <f t="shared" si="4"/>
        <v>#DIV/0!</v>
      </c>
      <c r="H85" s="96"/>
      <c r="I85" s="97"/>
      <c r="J85" s="98"/>
      <c r="K85" s="96"/>
    </row>
    <row r="86" spans="1:11" ht="30" customHeight="1" x14ac:dyDescent="0.25">
      <c r="A86" s="12"/>
      <c r="B86" s="11" t="s">
        <v>93</v>
      </c>
      <c r="C86" s="106">
        <v>120000</v>
      </c>
      <c r="D86" s="43">
        <v>180505</v>
      </c>
      <c r="E86" s="43">
        <f t="shared" si="4"/>
        <v>150.42083333333335</v>
      </c>
      <c r="H86" s="96"/>
      <c r="I86" s="97"/>
      <c r="J86" s="97"/>
      <c r="K86" s="96"/>
    </row>
    <row r="87" spans="1:11" ht="30" customHeight="1" x14ac:dyDescent="0.25">
      <c r="A87" s="12"/>
      <c r="B87" s="11" t="s">
        <v>140</v>
      </c>
      <c r="C87" s="106"/>
      <c r="D87" s="43"/>
      <c r="E87" s="43" t="e">
        <f t="shared" si="4"/>
        <v>#DIV/0!</v>
      </c>
      <c r="H87" s="96"/>
      <c r="I87" s="97"/>
      <c r="J87" s="98"/>
      <c r="K87" s="96"/>
    </row>
    <row r="88" spans="1:11" ht="30" customHeight="1" x14ac:dyDescent="0.25">
      <c r="A88" s="12"/>
      <c r="B88" s="11" t="s">
        <v>94</v>
      </c>
      <c r="C88" s="106"/>
      <c r="D88" s="43"/>
      <c r="E88" s="43" t="e">
        <f t="shared" si="4"/>
        <v>#DIV/0!</v>
      </c>
      <c r="H88" s="96"/>
      <c r="I88" s="96"/>
      <c r="J88" s="96"/>
      <c r="K88" s="96"/>
    </row>
    <row r="89" spans="1:11" ht="30" customHeight="1" x14ac:dyDescent="0.25">
      <c r="A89" s="12"/>
      <c r="B89" s="11" t="s">
        <v>95</v>
      </c>
      <c r="C89" s="106"/>
      <c r="D89" s="43"/>
      <c r="E89" s="43" t="e">
        <f t="shared" si="4"/>
        <v>#DIV/0!</v>
      </c>
      <c r="H89" s="96"/>
      <c r="I89" s="96"/>
      <c r="J89" s="96"/>
      <c r="K89" s="96"/>
    </row>
    <row r="90" spans="1:11" ht="30" customHeight="1" x14ac:dyDescent="0.25">
      <c r="A90" s="12"/>
      <c r="B90" s="11" t="s">
        <v>96</v>
      </c>
      <c r="C90" s="106">
        <v>10500</v>
      </c>
      <c r="D90" s="43">
        <v>10020</v>
      </c>
      <c r="E90" s="43">
        <f t="shared" si="4"/>
        <v>95.428571428571431</v>
      </c>
      <c r="H90" s="96"/>
      <c r="I90" s="96"/>
      <c r="J90" s="96"/>
      <c r="K90" s="96"/>
    </row>
    <row r="91" spans="1:11" ht="30" customHeight="1" x14ac:dyDescent="0.25">
      <c r="A91" s="12"/>
      <c r="B91" s="11" t="s">
        <v>97</v>
      </c>
      <c r="C91" s="106">
        <v>316</v>
      </c>
      <c r="D91" s="43">
        <v>392.25</v>
      </c>
      <c r="E91" s="43">
        <f t="shared" si="4"/>
        <v>124.12974683544304</v>
      </c>
    </row>
    <row r="92" spans="1:11" ht="30" customHeight="1" x14ac:dyDescent="0.25">
      <c r="A92" s="12"/>
      <c r="B92" s="11" t="s">
        <v>98</v>
      </c>
      <c r="C92" s="106">
        <v>145000</v>
      </c>
      <c r="D92" s="43">
        <v>117312</v>
      </c>
      <c r="E92" s="43">
        <f t="shared" si="4"/>
        <v>80.904827586206892</v>
      </c>
    </row>
    <row r="93" spans="1:11" ht="30" customHeight="1" x14ac:dyDescent="0.25">
      <c r="A93" s="12"/>
      <c r="B93" s="11"/>
      <c r="C93" s="106"/>
      <c r="D93" s="43"/>
      <c r="E93" s="43" t="e">
        <f t="shared" si="4"/>
        <v>#DIV/0!</v>
      </c>
    </row>
    <row r="94" spans="1:11" ht="30" customHeight="1" x14ac:dyDescent="0.25">
      <c r="A94" s="12"/>
      <c r="B94" s="24"/>
      <c r="C94" s="106"/>
      <c r="D94" s="43"/>
      <c r="E94" s="43" t="e">
        <f t="shared" si="4"/>
        <v>#DIV/0!</v>
      </c>
    </row>
    <row r="95" spans="1:11" ht="30" customHeight="1" x14ac:dyDescent="0.25">
      <c r="A95" s="12"/>
      <c r="B95" s="11" t="s">
        <v>100</v>
      </c>
      <c r="C95" s="106"/>
      <c r="D95" s="43"/>
      <c r="E95" s="43" t="e">
        <f t="shared" si="4"/>
        <v>#DIV/0!</v>
      </c>
    </row>
    <row r="96" spans="1:11" ht="30" customHeight="1" x14ac:dyDescent="0.25">
      <c r="A96" s="12"/>
      <c r="B96" s="11" t="s">
        <v>101</v>
      </c>
      <c r="C96" s="106"/>
      <c r="D96" s="43"/>
      <c r="E96" s="43" t="e">
        <f t="shared" si="4"/>
        <v>#DIV/0!</v>
      </c>
    </row>
    <row r="97" spans="1:5" ht="30" customHeight="1" x14ac:dyDescent="0.25">
      <c r="A97" s="12"/>
      <c r="B97" s="11" t="s">
        <v>102</v>
      </c>
      <c r="C97" s="106"/>
      <c r="D97" s="43"/>
      <c r="E97" s="43" t="e">
        <f t="shared" si="4"/>
        <v>#DIV/0!</v>
      </c>
    </row>
    <row r="98" spans="1:5" ht="30" customHeight="1" x14ac:dyDescent="0.25">
      <c r="A98" s="12"/>
      <c r="B98" s="11" t="s">
        <v>142</v>
      </c>
      <c r="C98" s="106"/>
      <c r="D98" s="43"/>
      <c r="E98" s="43" t="e">
        <f t="shared" si="4"/>
        <v>#DIV/0!</v>
      </c>
    </row>
    <row r="99" spans="1:5" s="63" customFormat="1" ht="30" customHeight="1" x14ac:dyDescent="0.25">
      <c r="A99" s="59" t="s">
        <v>9</v>
      </c>
      <c r="B99" s="60" t="s">
        <v>103</v>
      </c>
      <c r="C99" s="61">
        <f>C100</f>
        <v>669469</v>
      </c>
      <c r="D99" s="61">
        <f t="shared" ref="D99" si="5">D100</f>
        <v>656339.31000000006</v>
      </c>
      <c r="E99" s="61">
        <f>D99/C99*100</f>
        <v>98.038790444367109</v>
      </c>
    </row>
    <row r="100" spans="1:5" ht="30" customHeight="1" x14ac:dyDescent="0.25">
      <c r="A100" s="12" t="s">
        <v>1</v>
      </c>
      <c r="B100" s="11" t="s">
        <v>104</v>
      </c>
      <c r="C100" s="106">
        <v>669469</v>
      </c>
      <c r="D100" s="43">
        <f>415887.23+147494.17+92957.91</f>
        <v>656339.31000000006</v>
      </c>
      <c r="E100" s="43">
        <f t="shared" ref="E100" si="6">D100/C100*100</f>
        <v>98.038790444367109</v>
      </c>
    </row>
    <row r="101" spans="1:5" s="63" customFormat="1" ht="30" customHeight="1" x14ac:dyDescent="0.25">
      <c r="A101" s="59" t="s">
        <v>11</v>
      </c>
      <c r="B101" s="60" t="s">
        <v>105</v>
      </c>
      <c r="C101" s="61">
        <f>C102+C103+C104</f>
        <v>337543</v>
      </c>
      <c r="D101" s="61">
        <f t="shared" ref="D101" si="7">D102+D103+D104</f>
        <v>337377.46</v>
      </c>
      <c r="E101" s="61">
        <f>D101/C101*100</f>
        <v>99.950957359506802</v>
      </c>
    </row>
    <row r="102" spans="1:5" s="91" customFormat="1" ht="30" customHeight="1" x14ac:dyDescent="0.25">
      <c r="A102" s="12"/>
      <c r="B102" s="11" t="s">
        <v>106</v>
      </c>
      <c r="C102" s="106">
        <v>0</v>
      </c>
      <c r="D102" s="43"/>
      <c r="E102" s="43" t="e">
        <f t="shared" ref="E102:E106" si="8">D102/C102*100</f>
        <v>#DIV/0!</v>
      </c>
    </row>
    <row r="103" spans="1:5" s="91" customFormat="1" ht="30" customHeight="1" x14ac:dyDescent="0.25">
      <c r="A103" s="12"/>
      <c r="B103" s="11" t="s">
        <v>107</v>
      </c>
      <c r="C103" s="106">
        <v>293957</v>
      </c>
      <c r="D103" s="43">
        <f>154594.08+139362.96</f>
        <v>293957.03999999998</v>
      </c>
      <c r="E103" s="43">
        <f t="shared" si="8"/>
        <v>100.00001360743238</v>
      </c>
    </row>
    <row r="104" spans="1:5" s="91" customFormat="1" ht="30" customHeight="1" x14ac:dyDescent="0.25">
      <c r="A104" s="12"/>
      <c r="B104" s="11" t="s">
        <v>108</v>
      </c>
      <c r="C104" s="106">
        <v>43586</v>
      </c>
      <c r="D104" s="43">
        <f>337377.46-293957.04</f>
        <v>43420.420000000042</v>
      </c>
      <c r="E104" s="43">
        <f t="shared" si="8"/>
        <v>99.620107373927496</v>
      </c>
    </row>
    <row r="105" spans="1:5" s="63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" si="9">D106</f>
        <v>0</v>
      </c>
      <c r="E105" s="41" t="e">
        <f t="shared" si="8"/>
        <v>#DIV/0!</v>
      </c>
    </row>
    <row r="106" spans="1:5" ht="30" customHeight="1" x14ac:dyDescent="0.25">
      <c r="A106" s="46"/>
      <c r="B106" s="20" t="s">
        <v>110</v>
      </c>
      <c r="C106" s="43">
        <v>0</v>
      </c>
      <c r="D106" s="43"/>
      <c r="E106" s="43" t="e">
        <f t="shared" si="8"/>
        <v>#DIV/0!</v>
      </c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s="32" customFormat="1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63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122500</v>
      </c>
      <c r="D109" s="61">
        <f t="shared" ref="D109" si="10">D110+D111+D112+D113+D114+D115+D116+D117+D118+D119+D120+D121+D122+D123+D124+D125</f>
        <v>123810.94</v>
      </c>
      <c r="E109" s="61">
        <f>D109/C109*100</f>
        <v>101.07015510204083</v>
      </c>
    </row>
    <row r="110" spans="1:5" ht="30" customHeight="1" x14ac:dyDescent="0.25">
      <c r="A110" s="12"/>
      <c r="B110" s="11" t="s">
        <v>112</v>
      </c>
      <c r="C110" s="106">
        <v>4000</v>
      </c>
      <c r="D110" s="43">
        <v>6052.16</v>
      </c>
      <c r="E110" s="43">
        <f t="shared" ref="E110:E125" si="11">D110/C110*100</f>
        <v>151.304</v>
      </c>
    </row>
    <row r="111" spans="1:5" ht="30" customHeight="1" x14ac:dyDescent="0.25">
      <c r="A111" s="12"/>
      <c r="B111" s="11" t="s">
        <v>113</v>
      </c>
      <c r="C111" s="106"/>
      <c r="D111" s="43"/>
      <c r="E111" s="43" t="e">
        <f t="shared" si="11"/>
        <v>#DIV/0!</v>
      </c>
    </row>
    <row r="112" spans="1:5" ht="30" customHeight="1" x14ac:dyDescent="0.25">
      <c r="A112" s="12"/>
      <c r="B112" s="11" t="s">
        <v>114</v>
      </c>
      <c r="C112" s="106">
        <v>23000</v>
      </c>
      <c r="D112" s="43">
        <v>24592</v>
      </c>
      <c r="E112" s="43">
        <f t="shared" si="11"/>
        <v>106.92173913043479</v>
      </c>
    </row>
    <row r="113" spans="1:5" ht="30" customHeight="1" x14ac:dyDescent="0.25">
      <c r="A113" s="12" t="s">
        <v>1</v>
      </c>
      <c r="B113" s="11" t="s">
        <v>115</v>
      </c>
      <c r="C113" s="106">
        <v>55500</v>
      </c>
      <c r="D113" s="43">
        <v>48600</v>
      </c>
      <c r="E113" s="43">
        <f t="shared" si="11"/>
        <v>87.567567567567579</v>
      </c>
    </row>
    <row r="114" spans="1:5" ht="30" customHeight="1" x14ac:dyDescent="0.25">
      <c r="A114" s="12"/>
      <c r="B114" s="11" t="s">
        <v>116</v>
      </c>
      <c r="C114" s="106"/>
      <c r="D114" s="43"/>
      <c r="E114" s="43" t="e">
        <f t="shared" si="11"/>
        <v>#DIV/0!</v>
      </c>
    </row>
    <row r="115" spans="1:5" ht="30" customHeight="1" x14ac:dyDescent="0.25">
      <c r="A115" s="12"/>
      <c r="B115" s="11" t="s">
        <v>117</v>
      </c>
      <c r="C115" s="106">
        <v>40000</v>
      </c>
      <c r="D115" s="43">
        <v>44566.78</v>
      </c>
      <c r="E115" s="43">
        <f t="shared" si="11"/>
        <v>111.41695</v>
      </c>
    </row>
    <row r="116" spans="1:5" ht="30" customHeight="1" x14ac:dyDescent="0.25">
      <c r="A116" s="12"/>
      <c r="B116" s="11" t="s">
        <v>118</v>
      </c>
      <c r="C116" s="106"/>
      <c r="D116" s="43"/>
      <c r="E116" s="43" t="e">
        <f t="shared" si="11"/>
        <v>#DIV/0!</v>
      </c>
    </row>
    <row r="117" spans="1:5" ht="30" customHeight="1" x14ac:dyDescent="0.25">
      <c r="A117" s="12"/>
      <c r="B117" s="11" t="s">
        <v>119</v>
      </c>
      <c r="C117" s="106"/>
      <c r="D117" s="43"/>
      <c r="E117" s="43" t="e">
        <f t="shared" si="11"/>
        <v>#DIV/0!</v>
      </c>
    </row>
    <row r="118" spans="1:5" ht="30" customHeight="1" x14ac:dyDescent="0.25">
      <c r="A118" s="12"/>
      <c r="B118" s="11" t="s">
        <v>120</v>
      </c>
      <c r="C118" s="106"/>
      <c r="D118" s="43"/>
      <c r="E118" s="43" t="e">
        <f t="shared" si="11"/>
        <v>#DIV/0!</v>
      </c>
    </row>
    <row r="119" spans="1:5" ht="30" customHeight="1" x14ac:dyDescent="0.25">
      <c r="A119" s="12"/>
      <c r="B119" s="11" t="s">
        <v>121</v>
      </c>
      <c r="C119" s="106"/>
      <c r="D119" s="43"/>
      <c r="E119" s="43" t="e">
        <f t="shared" si="11"/>
        <v>#DIV/0!</v>
      </c>
    </row>
    <row r="120" spans="1:5" ht="30" customHeight="1" x14ac:dyDescent="0.25">
      <c r="A120" s="12"/>
      <c r="B120" s="11" t="s">
        <v>122</v>
      </c>
      <c r="C120" s="106"/>
      <c r="D120" s="43"/>
      <c r="E120" s="43" t="e">
        <f t="shared" si="11"/>
        <v>#DIV/0!</v>
      </c>
    </row>
    <row r="121" spans="1:5" ht="30" customHeight="1" x14ac:dyDescent="0.25">
      <c r="A121" s="12"/>
      <c r="B121" s="11" t="s">
        <v>123</v>
      </c>
      <c r="C121" s="106"/>
      <c r="D121" s="43"/>
      <c r="E121" s="43" t="e">
        <f t="shared" si="11"/>
        <v>#DIV/0!</v>
      </c>
    </row>
    <row r="122" spans="1:5" ht="30" customHeight="1" x14ac:dyDescent="0.25">
      <c r="A122" s="12"/>
      <c r="B122" s="11" t="s">
        <v>124</v>
      </c>
      <c r="C122" s="106">
        <v>0</v>
      </c>
      <c r="D122" s="43"/>
      <c r="E122" s="43" t="e">
        <f t="shared" si="11"/>
        <v>#DIV/0!</v>
      </c>
    </row>
    <row r="123" spans="1:5" ht="30" customHeight="1" x14ac:dyDescent="0.25">
      <c r="A123" s="12"/>
      <c r="B123" s="11" t="s">
        <v>125</v>
      </c>
      <c r="C123" s="106">
        <v>0</v>
      </c>
      <c r="D123" s="43"/>
      <c r="E123" s="43" t="e">
        <f t="shared" si="11"/>
        <v>#DIV/0!</v>
      </c>
    </row>
    <row r="124" spans="1:5" ht="30" customHeight="1" x14ac:dyDescent="0.25">
      <c r="A124" s="12"/>
      <c r="B124" s="11" t="s">
        <v>126</v>
      </c>
      <c r="C124" s="106"/>
      <c r="D124" s="43"/>
      <c r="E124" s="43" t="e">
        <f t="shared" si="11"/>
        <v>#DIV/0!</v>
      </c>
    </row>
    <row r="125" spans="1:5" ht="30" customHeight="1" x14ac:dyDescent="0.25">
      <c r="A125" s="12"/>
      <c r="B125" s="11" t="s">
        <v>127</v>
      </c>
      <c r="C125" s="106"/>
      <c r="D125" s="43"/>
      <c r="E125" s="43" t="e">
        <f t="shared" si="11"/>
        <v>#DIV/0!</v>
      </c>
    </row>
    <row r="126" spans="1:5" s="63" customFormat="1" ht="30" customHeight="1" x14ac:dyDescent="0.25">
      <c r="A126" s="65" t="s">
        <v>23</v>
      </c>
      <c r="B126" s="66" t="s">
        <v>128</v>
      </c>
      <c r="C126" s="67">
        <f>C127+C128</f>
        <v>35100</v>
      </c>
      <c r="D126" s="67">
        <f>D127+D128</f>
        <v>31979.24</v>
      </c>
      <c r="E126" s="67" t="e">
        <f>E127+E128</f>
        <v>#DIV/0!</v>
      </c>
    </row>
    <row r="127" spans="1:5" ht="30" customHeight="1" x14ac:dyDescent="0.25">
      <c r="A127" s="12"/>
      <c r="B127" s="11" t="s">
        <v>129</v>
      </c>
      <c r="C127" s="106"/>
      <c r="D127" s="43"/>
      <c r="E127" s="43" t="e">
        <f t="shared" ref="E127:E133" si="12">D127/C127*100</f>
        <v>#DIV/0!</v>
      </c>
    </row>
    <row r="128" spans="1:5" ht="30" customHeight="1" x14ac:dyDescent="0.25">
      <c r="A128" s="12"/>
      <c r="B128" s="11" t="s">
        <v>130</v>
      </c>
      <c r="C128" s="106">
        <v>35100</v>
      </c>
      <c r="D128" s="43">
        <v>31979.24</v>
      </c>
      <c r="E128" s="43">
        <f t="shared" si="12"/>
        <v>91.108945868945881</v>
      </c>
    </row>
    <row r="129" spans="1:5" s="63" customFormat="1" ht="30" customHeight="1" x14ac:dyDescent="0.25">
      <c r="A129" s="65" t="s">
        <v>25</v>
      </c>
      <c r="B129" s="66" t="s">
        <v>131</v>
      </c>
      <c r="C129" s="67">
        <f>C130+C131+C132+C133</f>
        <v>0</v>
      </c>
      <c r="D129" s="67">
        <f t="shared" ref="D129:E129" si="13">D130+D131+D132+D133</f>
        <v>4702.5</v>
      </c>
      <c r="E129" s="67" t="e">
        <f t="shared" si="13"/>
        <v>#DIV/0!</v>
      </c>
    </row>
    <row r="130" spans="1:5" s="52" customFormat="1" ht="30" customHeight="1" x14ac:dyDescent="0.25">
      <c r="A130" s="54"/>
      <c r="B130" s="22" t="s">
        <v>132</v>
      </c>
      <c r="C130" s="43"/>
      <c r="D130" s="43"/>
      <c r="E130" s="43" t="e">
        <f t="shared" si="12"/>
        <v>#DIV/0!</v>
      </c>
    </row>
    <row r="131" spans="1:5" ht="51" customHeight="1" x14ac:dyDescent="0.25">
      <c r="A131" s="12"/>
      <c r="B131" s="11" t="s">
        <v>133</v>
      </c>
      <c r="C131" s="43"/>
      <c r="D131" s="43"/>
      <c r="E131" s="43" t="e">
        <f t="shared" si="12"/>
        <v>#DIV/0!</v>
      </c>
    </row>
    <row r="132" spans="1:5" ht="30" customHeight="1" x14ac:dyDescent="0.25">
      <c r="A132" s="12"/>
      <c r="B132" s="11" t="s">
        <v>134</v>
      </c>
      <c r="C132" s="43"/>
      <c r="D132" s="43"/>
      <c r="E132" s="43" t="e">
        <f t="shared" si="12"/>
        <v>#DIV/0!</v>
      </c>
    </row>
    <row r="133" spans="1:5" ht="30" customHeight="1" x14ac:dyDescent="0.25">
      <c r="A133" s="12"/>
      <c r="B133" s="11" t="s">
        <v>135</v>
      </c>
      <c r="C133" s="43"/>
      <c r="D133" s="43">
        <v>4702.5</v>
      </c>
      <c r="E133" s="43" t="e">
        <f t="shared" si="12"/>
        <v>#DIV/0!</v>
      </c>
    </row>
    <row r="134" spans="1:5" s="64" customFormat="1" ht="30" customHeight="1" x14ac:dyDescent="0.25">
      <c r="A134" s="81" t="s">
        <v>27</v>
      </c>
      <c r="B134" s="82" t="s">
        <v>138</v>
      </c>
      <c r="C134" s="83">
        <f t="shared" ref="C134:D134" si="14">C9-C29</f>
        <v>999982</v>
      </c>
      <c r="D134" s="83">
        <f t="shared" si="14"/>
        <v>1000760.71</v>
      </c>
      <c r="E134" s="4">
        <f>D134/C134*100</f>
        <v>100.07787240170323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34"/>
  <sheetViews>
    <sheetView topLeftCell="A30" workbookViewId="0">
      <selection activeCell="D26" sqref="D26:D28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7" width="15.85546875" style="55" bestFit="1" customWidth="1"/>
    <col min="8" max="8" width="14.85546875" style="55" bestFit="1" customWidth="1"/>
    <col min="9" max="16384" width="9.140625" style="55"/>
  </cols>
  <sheetData>
    <row r="1" spans="1:5" s="85" customFormat="1" x14ac:dyDescent="0.25">
      <c r="A1" s="14"/>
      <c r="B1" s="17"/>
      <c r="C1" s="26"/>
      <c r="D1" s="26"/>
      <c r="E1" s="27"/>
    </row>
    <row r="2" spans="1:5" s="87" customFormat="1" x14ac:dyDescent="0.25">
      <c r="A2" s="73"/>
      <c r="B2" s="18" t="s">
        <v>0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157</v>
      </c>
      <c r="C3" s="30"/>
      <c r="D3" s="30"/>
      <c r="E3" s="30"/>
    </row>
    <row r="4" spans="1:5" s="87" customFormat="1" ht="15.75" x14ac:dyDescent="0.25">
      <c r="A4" s="76"/>
      <c r="B4" s="117" t="s">
        <v>163</v>
      </c>
      <c r="C4" s="117"/>
      <c r="D4" s="117"/>
      <c r="E4" s="117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85" customFormat="1" ht="15" customHeight="1" x14ac:dyDescent="0.25">
      <c r="A7" s="119"/>
      <c r="B7" s="122"/>
      <c r="C7" s="115"/>
      <c r="D7" s="115"/>
      <c r="E7" s="115"/>
    </row>
    <row r="8" spans="1:5" s="85" customFormat="1" ht="25.5" customHeight="1" x14ac:dyDescent="0.25">
      <c r="A8" s="120"/>
      <c r="B8" s="123"/>
      <c r="C8" s="116"/>
      <c r="D8" s="116"/>
      <c r="E8" s="116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10925775</v>
      </c>
      <c r="D9" s="102">
        <f>D10+D11+D12+D13+D14+D15+D16+D17+D18+D19+D20+D21+D22+D23+D24+D25</f>
        <v>11499731.5</v>
      </c>
      <c r="E9" s="102">
        <f>D9/C9*100</f>
        <v>105.25323375229674</v>
      </c>
    </row>
    <row r="10" spans="1:5" ht="30" customHeight="1" x14ac:dyDescent="0.25">
      <c r="A10" s="42" t="s">
        <v>5</v>
      </c>
      <c r="B10" s="20" t="s">
        <v>6</v>
      </c>
      <c r="C10" s="106">
        <v>0</v>
      </c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8</v>
      </c>
      <c r="C11" s="106">
        <v>0</v>
      </c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10</v>
      </c>
      <c r="C12" s="106">
        <v>0</v>
      </c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12</v>
      </c>
      <c r="C13" s="106">
        <v>8150000</v>
      </c>
      <c r="D13" s="43">
        <f>10354970-1785199.75</f>
        <v>8569770.25</v>
      </c>
      <c r="E13" s="43">
        <f t="shared" si="0"/>
        <v>105.15055521472392</v>
      </c>
    </row>
    <row r="14" spans="1:5" ht="30" customHeight="1" x14ac:dyDescent="0.25">
      <c r="A14" s="44" t="s">
        <v>13</v>
      </c>
      <c r="B14" s="11" t="s">
        <v>14</v>
      </c>
      <c r="C14" s="106">
        <v>1785200</v>
      </c>
      <c r="D14" s="43">
        <v>1785199.75</v>
      </c>
      <c r="E14" s="43">
        <f t="shared" si="0"/>
        <v>99.999985995966838</v>
      </c>
    </row>
    <row r="15" spans="1:5" ht="30" customHeight="1" x14ac:dyDescent="0.25">
      <c r="A15" s="44" t="s">
        <v>15</v>
      </c>
      <c r="B15" s="11" t="s">
        <v>16</v>
      </c>
      <c r="C15" s="106">
        <v>0</v>
      </c>
      <c r="D15" s="43"/>
      <c r="E15" s="43" t="e">
        <f t="shared" si="0"/>
        <v>#DIV/0!</v>
      </c>
    </row>
    <row r="16" spans="1:5" ht="30" customHeight="1" x14ac:dyDescent="0.25">
      <c r="A16" s="42" t="s">
        <v>17</v>
      </c>
      <c r="B16" s="11" t="s">
        <v>18</v>
      </c>
      <c r="C16" s="106">
        <v>0</v>
      </c>
      <c r="D16" s="43"/>
      <c r="E16" s="43" t="e">
        <f t="shared" si="0"/>
        <v>#DIV/0!</v>
      </c>
    </row>
    <row r="17" spans="1:5" ht="30" customHeight="1" x14ac:dyDescent="0.25">
      <c r="A17" s="44" t="s">
        <v>19</v>
      </c>
      <c r="B17" s="11" t="s">
        <v>20</v>
      </c>
      <c r="C17" s="106">
        <v>0</v>
      </c>
      <c r="D17" s="43"/>
      <c r="E17" s="43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106">
        <v>0</v>
      </c>
      <c r="D18" s="43"/>
      <c r="E18" s="43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106">
        <v>0</v>
      </c>
      <c r="D19" s="43"/>
      <c r="E19" s="43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106">
        <v>0</v>
      </c>
      <c r="D20" s="43"/>
      <c r="E20" s="43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106">
        <v>0</v>
      </c>
      <c r="D21" s="43"/>
      <c r="E21" s="43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106">
        <v>0</v>
      </c>
      <c r="D22" s="43">
        <v>3272.88</v>
      </c>
      <c r="E22" s="43" t="e">
        <f t="shared" si="0"/>
        <v>#DIV/0!</v>
      </c>
    </row>
    <row r="23" spans="1:5" ht="30" customHeight="1" x14ac:dyDescent="0.25">
      <c r="A23" s="44" t="s">
        <v>31</v>
      </c>
      <c r="B23" s="11" t="s">
        <v>32</v>
      </c>
      <c r="C23" s="106">
        <v>38000</v>
      </c>
      <c r="D23" s="43">
        <f>153787.6+27529.43</f>
        <v>181317.03</v>
      </c>
      <c r="E23" s="43">
        <f t="shared" si="0"/>
        <v>477.15007894736846</v>
      </c>
    </row>
    <row r="24" spans="1:5" ht="30" customHeight="1" x14ac:dyDescent="0.25">
      <c r="A24" s="44" t="s">
        <v>33</v>
      </c>
      <c r="B24" s="11" t="s">
        <v>34</v>
      </c>
      <c r="C24" s="106">
        <v>10100</v>
      </c>
      <c r="D24" s="43">
        <v>23552.38</v>
      </c>
      <c r="E24" s="43">
        <f t="shared" si="0"/>
        <v>233.19188118811886</v>
      </c>
    </row>
    <row r="25" spans="1:5" s="92" customFormat="1" ht="30" customHeight="1" x14ac:dyDescent="0.25">
      <c r="A25" s="42" t="s">
        <v>35</v>
      </c>
      <c r="B25" s="11" t="s">
        <v>36</v>
      </c>
      <c r="C25" s="106">
        <v>942475</v>
      </c>
      <c r="D25" s="43">
        <v>936619.21</v>
      </c>
      <c r="E25" s="43">
        <f t="shared" si="0"/>
        <v>99.378679540571369</v>
      </c>
    </row>
    <row r="26" spans="1:5" s="85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85" customFormat="1" ht="25.5" customHeight="1" x14ac:dyDescent="0.25">
      <c r="A27" s="119"/>
      <c r="B27" s="112"/>
      <c r="C27" s="115"/>
      <c r="D27" s="115"/>
      <c r="E27" s="115"/>
    </row>
    <row r="28" spans="1:5" s="85" customFormat="1" ht="30" hidden="1" customHeight="1" x14ac:dyDescent="0.25">
      <c r="A28" s="120"/>
      <c r="B28" s="113"/>
      <c r="C28" s="116"/>
      <c r="D28" s="116"/>
      <c r="E28" s="116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9577886</v>
      </c>
      <c r="D29" s="102">
        <f>D31+D48+D99+D101+D105+D109+D126+D129+D107</f>
        <v>9798724.1400000025</v>
      </c>
      <c r="E29" s="102">
        <f>D29/C29*100</f>
        <v>102.30570858746913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764000</v>
      </c>
      <c r="D31" s="61">
        <f t="shared" ref="D31" si="1">D32+D33+D34+D35+D36+D37+D38+D39+D40+D41+D42+D43+D44+D45+D46+D47</f>
        <v>753991.55</v>
      </c>
      <c r="E31" s="61">
        <f>D31/C31*100</f>
        <v>98.689993455497387</v>
      </c>
    </row>
    <row r="32" spans="1:5" s="84" customFormat="1" ht="30" customHeight="1" x14ac:dyDescent="0.25">
      <c r="A32" s="51"/>
      <c r="B32" s="22" t="s">
        <v>41</v>
      </c>
      <c r="C32" s="106">
        <v>25000</v>
      </c>
      <c r="D32" s="43">
        <v>24903.65</v>
      </c>
      <c r="E32" s="43">
        <f t="shared" ref="E32:E47" si="2">D32/C32*100</f>
        <v>99.61460000000001</v>
      </c>
    </row>
    <row r="33" spans="1:5" s="84" customFormat="1" ht="30" customHeight="1" x14ac:dyDescent="0.25">
      <c r="A33" s="51"/>
      <c r="B33" s="22" t="s">
        <v>42</v>
      </c>
      <c r="C33" s="106">
        <v>12500</v>
      </c>
      <c r="D33" s="43">
        <f>3640+13172.87</f>
        <v>16812.870000000003</v>
      </c>
      <c r="E33" s="43">
        <f t="shared" si="2"/>
        <v>134.50296000000003</v>
      </c>
    </row>
    <row r="34" spans="1:5" ht="30" customHeight="1" x14ac:dyDescent="0.25">
      <c r="A34" s="12" t="s">
        <v>1</v>
      </c>
      <c r="B34" s="11" t="s">
        <v>43</v>
      </c>
      <c r="C34" s="106">
        <v>11000</v>
      </c>
      <c r="D34" s="43">
        <v>9648.2000000000007</v>
      </c>
      <c r="E34" s="43">
        <f t="shared" si="2"/>
        <v>87.710909090909098</v>
      </c>
    </row>
    <row r="35" spans="1:5" ht="30" customHeight="1" x14ac:dyDescent="0.25">
      <c r="A35" s="12"/>
      <c r="B35" s="11" t="s">
        <v>44</v>
      </c>
      <c r="C35" s="106">
        <v>37000</v>
      </c>
      <c r="D35" s="43">
        <v>50305.58</v>
      </c>
      <c r="E35" s="43">
        <f t="shared" si="2"/>
        <v>135.96102702702703</v>
      </c>
    </row>
    <row r="36" spans="1:5" ht="30" customHeight="1" x14ac:dyDescent="0.25">
      <c r="A36" s="12"/>
      <c r="B36" s="11" t="s">
        <v>45</v>
      </c>
      <c r="C36" s="106"/>
      <c r="D36" s="43">
        <v>86.76</v>
      </c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106">
        <v>10000</v>
      </c>
      <c r="D37" s="43">
        <v>12213.59</v>
      </c>
      <c r="E37" s="43">
        <f t="shared" si="2"/>
        <v>122.13590000000001</v>
      </c>
    </row>
    <row r="38" spans="1:5" ht="30" customHeight="1" x14ac:dyDescent="0.25">
      <c r="A38" s="12"/>
      <c r="B38" s="11" t="s">
        <v>47</v>
      </c>
      <c r="C38" s="106">
        <v>160000</v>
      </c>
      <c r="D38" s="43">
        <v>134770.04</v>
      </c>
      <c r="E38" s="43">
        <f t="shared" si="2"/>
        <v>84.231275000000011</v>
      </c>
    </row>
    <row r="39" spans="1:5" ht="30" customHeight="1" x14ac:dyDescent="0.25">
      <c r="A39" s="12"/>
      <c r="B39" s="11" t="s">
        <v>48</v>
      </c>
      <c r="C39" s="106">
        <v>80000</v>
      </c>
      <c r="D39" s="43">
        <v>77517.600000000006</v>
      </c>
      <c r="E39" s="43">
        <f t="shared" si="2"/>
        <v>96.897000000000006</v>
      </c>
    </row>
    <row r="40" spans="1:5" ht="30" customHeight="1" x14ac:dyDescent="0.25">
      <c r="A40" s="12"/>
      <c r="B40" s="11" t="s">
        <v>49</v>
      </c>
      <c r="C40" s="106">
        <v>30000</v>
      </c>
      <c r="D40" s="43">
        <v>24440.720000000001</v>
      </c>
      <c r="E40" s="43">
        <f t="shared" si="2"/>
        <v>81.469066666666663</v>
      </c>
    </row>
    <row r="41" spans="1:5" ht="30" customHeight="1" x14ac:dyDescent="0.25">
      <c r="A41" s="12"/>
      <c r="B41" s="11" t="s">
        <v>143</v>
      </c>
      <c r="C41" s="106"/>
      <c r="D41" s="43"/>
      <c r="E41" s="43" t="e">
        <f t="shared" si="2"/>
        <v>#DIV/0!</v>
      </c>
    </row>
    <row r="42" spans="1:5" ht="30" customHeight="1" x14ac:dyDescent="0.25">
      <c r="A42" s="12"/>
      <c r="B42" s="11" t="s">
        <v>149</v>
      </c>
      <c r="C42" s="106">
        <v>14000</v>
      </c>
      <c r="D42" s="43">
        <v>13335.34</v>
      </c>
      <c r="E42" s="43">
        <f t="shared" si="2"/>
        <v>95.252428571428567</v>
      </c>
    </row>
    <row r="43" spans="1:5" ht="30" customHeight="1" x14ac:dyDescent="0.25">
      <c r="A43" s="12"/>
      <c r="B43" s="11" t="s">
        <v>50</v>
      </c>
      <c r="C43" s="106">
        <v>4500</v>
      </c>
      <c r="D43" s="43">
        <v>3561.3</v>
      </c>
      <c r="E43" s="43">
        <f t="shared" si="2"/>
        <v>79.14</v>
      </c>
    </row>
    <row r="44" spans="1:5" ht="30" customHeight="1" x14ac:dyDescent="0.25">
      <c r="A44" s="12"/>
      <c r="B44" s="11" t="s">
        <v>51</v>
      </c>
      <c r="C44" s="106">
        <v>20000</v>
      </c>
      <c r="D44" s="43">
        <v>22275.64</v>
      </c>
      <c r="E44" s="43">
        <f t="shared" si="2"/>
        <v>111.37820000000001</v>
      </c>
    </row>
    <row r="45" spans="1:5" ht="30" customHeight="1" x14ac:dyDescent="0.25">
      <c r="A45" s="12"/>
      <c r="B45" s="11" t="s">
        <v>144</v>
      </c>
      <c r="C45" s="106">
        <v>0</v>
      </c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106">
        <v>0</v>
      </c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54</v>
      </c>
      <c r="C47" s="106">
        <v>360000</v>
      </c>
      <c r="D47" s="43">
        <f>363601.47+518.79</f>
        <v>364120.25999999995</v>
      </c>
      <c r="E47" s="43">
        <f t="shared" si="2"/>
        <v>101.14451666666666</v>
      </c>
    </row>
    <row r="48" spans="1:5" s="87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3416160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3537563.9999999995</v>
      </c>
      <c r="E48" s="61">
        <f>D48/C48*100</f>
        <v>103.55381480961077</v>
      </c>
    </row>
    <row r="49" spans="1:5" ht="30" customHeight="1" x14ac:dyDescent="0.25">
      <c r="A49" s="12"/>
      <c r="B49" s="11" t="s">
        <v>56</v>
      </c>
      <c r="C49" s="106">
        <v>33000</v>
      </c>
      <c r="D49" s="43">
        <v>31647.33</v>
      </c>
      <c r="E49" s="43">
        <f t="shared" ref="E49:E98" si="4">D49/C49*100</f>
        <v>95.900999999999996</v>
      </c>
    </row>
    <row r="50" spans="1:5" ht="30" customHeight="1" x14ac:dyDescent="0.25">
      <c r="A50" s="12"/>
      <c r="B50" s="11" t="s">
        <v>57</v>
      </c>
      <c r="C50" s="106">
        <v>46200</v>
      </c>
      <c r="D50" s="43">
        <v>57536</v>
      </c>
      <c r="E50" s="43">
        <f t="shared" si="4"/>
        <v>124.53679653679654</v>
      </c>
    </row>
    <row r="51" spans="1:5" ht="30" customHeight="1" x14ac:dyDescent="0.25">
      <c r="A51" s="12"/>
      <c r="B51" s="11" t="s">
        <v>58</v>
      </c>
      <c r="C51" s="106">
        <v>200</v>
      </c>
      <c r="D51" s="43">
        <v>190.58</v>
      </c>
      <c r="E51" s="43">
        <f t="shared" si="4"/>
        <v>95.29</v>
      </c>
    </row>
    <row r="52" spans="1:5" ht="30" customHeight="1" x14ac:dyDescent="0.25">
      <c r="A52" s="12"/>
      <c r="B52" s="11" t="s">
        <v>59</v>
      </c>
      <c r="C52" s="106">
        <v>10000</v>
      </c>
      <c r="D52" s="43">
        <v>9595</v>
      </c>
      <c r="E52" s="43">
        <f t="shared" si="4"/>
        <v>95.95</v>
      </c>
    </row>
    <row r="53" spans="1:5" ht="30" customHeight="1" x14ac:dyDescent="0.25">
      <c r="A53" s="12"/>
      <c r="B53" s="11" t="s">
        <v>60</v>
      </c>
      <c r="C53" s="106">
        <v>18000</v>
      </c>
      <c r="D53" s="43">
        <v>18545</v>
      </c>
      <c r="E53" s="43">
        <f t="shared" si="4"/>
        <v>103.02777777777779</v>
      </c>
    </row>
    <row r="54" spans="1:5" ht="30" customHeight="1" x14ac:dyDescent="0.25">
      <c r="A54" s="12"/>
      <c r="B54" s="11" t="s">
        <v>61</v>
      </c>
      <c r="C54" s="106">
        <v>16000</v>
      </c>
      <c r="D54" s="43">
        <v>15392.9</v>
      </c>
      <c r="E54" s="43">
        <f t="shared" si="4"/>
        <v>96.205624999999998</v>
      </c>
    </row>
    <row r="55" spans="1:5" ht="30" customHeight="1" x14ac:dyDescent="0.25">
      <c r="A55" s="12"/>
      <c r="B55" s="23" t="s">
        <v>62</v>
      </c>
      <c r="C55" s="106">
        <v>300000</v>
      </c>
      <c r="D55" s="43">
        <f>295314.59+500</f>
        <v>295814.59000000003</v>
      </c>
      <c r="E55" s="43">
        <f t="shared" si="4"/>
        <v>98.604863333333341</v>
      </c>
    </row>
    <row r="56" spans="1:5" ht="30" customHeight="1" x14ac:dyDescent="0.25">
      <c r="A56" s="12"/>
      <c r="B56" s="23" t="s">
        <v>63</v>
      </c>
      <c r="C56" s="106">
        <v>5000</v>
      </c>
      <c r="D56" s="43">
        <v>4950</v>
      </c>
      <c r="E56" s="43">
        <f t="shared" si="4"/>
        <v>99</v>
      </c>
    </row>
    <row r="57" spans="1:5" ht="30" customHeight="1" x14ac:dyDescent="0.25">
      <c r="A57" s="12"/>
      <c r="B57" s="11" t="s">
        <v>64</v>
      </c>
      <c r="C57" s="106">
        <v>3500</v>
      </c>
      <c r="D57" s="43">
        <v>3519.99</v>
      </c>
      <c r="E57" s="43">
        <f t="shared" si="4"/>
        <v>100.57114285714286</v>
      </c>
    </row>
    <row r="58" spans="1:5" ht="30" customHeight="1" x14ac:dyDescent="0.25">
      <c r="A58" s="12"/>
      <c r="B58" s="11" t="s">
        <v>145</v>
      </c>
      <c r="C58" s="106"/>
      <c r="D58" s="43"/>
      <c r="E58" s="43" t="e">
        <f t="shared" si="4"/>
        <v>#DIV/0!</v>
      </c>
    </row>
    <row r="59" spans="1:5" ht="30" customHeight="1" x14ac:dyDescent="0.25">
      <c r="A59" s="12"/>
      <c r="B59" s="11"/>
      <c r="C59" s="106"/>
      <c r="D59" s="43"/>
      <c r="E59" s="43" t="e">
        <f t="shared" si="4"/>
        <v>#DIV/0!</v>
      </c>
    </row>
    <row r="60" spans="1:5" ht="30" customHeight="1" x14ac:dyDescent="0.25">
      <c r="A60" s="12"/>
      <c r="B60" s="11" t="s">
        <v>67</v>
      </c>
      <c r="C60" s="106">
        <v>13000</v>
      </c>
      <c r="D60" s="43">
        <v>24450</v>
      </c>
      <c r="E60" s="43">
        <f t="shared" si="4"/>
        <v>188.07692307692307</v>
      </c>
    </row>
    <row r="61" spans="1:5" ht="30" customHeight="1" x14ac:dyDescent="0.25">
      <c r="A61" s="12"/>
      <c r="B61" s="11" t="s">
        <v>68</v>
      </c>
      <c r="C61" s="106">
        <v>13000</v>
      </c>
      <c r="D61" s="43">
        <v>12430</v>
      </c>
      <c r="E61" s="43">
        <f t="shared" si="4"/>
        <v>95.615384615384613</v>
      </c>
    </row>
    <row r="62" spans="1:5" ht="30" customHeight="1" x14ac:dyDescent="0.25">
      <c r="A62" s="12"/>
      <c r="B62" s="11" t="s">
        <v>69</v>
      </c>
      <c r="C62" s="106">
        <v>3000</v>
      </c>
      <c r="D62" s="43">
        <v>2516.21</v>
      </c>
      <c r="E62" s="43">
        <f t="shared" si="4"/>
        <v>83.873666666666665</v>
      </c>
    </row>
    <row r="63" spans="1:5" ht="30" customHeight="1" x14ac:dyDescent="0.25">
      <c r="A63" s="12"/>
      <c r="B63" s="11" t="s">
        <v>146</v>
      </c>
      <c r="C63" s="106">
        <v>0</v>
      </c>
      <c r="D63" s="43"/>
      <c r="E63" s="43" t="e">
        <f t="shared" si="4"/>
        <v>#DIV/0!</v>
      </c>
    </row>
    <row r="64" spans="1:5" ht="30" customHeight="1" x14ac:dyDescent="0.25">
      <c r="A64" s="12"/>
      <c r="B64" s="11"/>
      <c r="C64" s="106">
        <v>0</v>
      </c>
      <c r="D64" s="43"/>
      <c r="E64" s="43" t="e">
        <f t="shared" si="4"/>
        <v>#DIV/0!</v>
      </c>
    </row>
    <row r="65" spans="1:5" ht="30" customHeight="1" x14ac:dyDescent="0.25">
      <c r="A65" s="12"/>
      <c r="B65" s="11" t="s">
        <v>72</v>
      </c>
      <c r="C65" s="106">
        <v>61000</v>
      </c>
      <c r="D65" s="43">
        <v>63664.14</v>
      </c>
      <c r="E65" s="43">
        <f t="shared" si="4"/>
        <v>104.36744262295082</v>
      </c>
    </row>
    <row r="66" spans="1:5" ht="30" customHeight="1" x14ac:dyDescent="0.25">
      <c r="A66" s="12"/>
      <c r="B66" s="11" t="s">
        <v>73</v>
      </c>
      <c r="C66" s="106">
        <v>2000</v>
      </c>
      <c r="D66" s="43">
        <v>2088.2800000000002</v>
      </c>
      <c r="E66" s="43">
        <f t="shared" si="4"/>
        <v>104.414</v>
      </c>
    </row>
    <row r="67" spans="1:5" ht="30" customHeight="1" x14ac:dyDescent="0.25">
      <c r="A67" s="12"/>
      <c r="B67" s="11" t="s">
        <v>74</v>
      </c>
      <c r="C67" s="106"/>
      <c r="D67" s="43"/>
      <c r="E67" s="43" t="e">
        <f t="shared" si="4"/>
        <v>#DIV/0!</v>
      </c>
    </row>
    <row r="68" spans="1:5" ht="30" customHeight="1" x14ac:dyDescent="0.25">
      <c r="A68" s="12"/>
      <c r="B68" s="11" t="s">
        <v>75</v>
      </c>
      <c r="C68" s="106">
        <v>13500</v>
      </c>
      <c r="D68" s="43">
        <v>13504.68</v>
      </c>
      <c r="E68" s="43">
        <f t="shared" si="4"/>
        <v>100.03466666666667</v>
      </c>
    </row>
    <row r="69" spans="1:5" ht="30" customHeight="1" x14ac:dyDescent="0.25">
      <c r="A69" s="12"/>
      <c r="B69" s="11" t="s">
        <v>76</v>
      </c>
      <c r="C69" s="106"/>
      <c r="D69" s="43"/>
      <c r="E69" s="43" t="e">
        <f t="shared" si="4"/>
        <v>#DIV/0!</v>
      </c>
    </row>
    <row r="70" spans="1:5" ht="30" customHeight="1" x14ac:dyDescent="0.25">
      <c r="A70" s="12"/>
      <c r="B70" s="11" t="s">
        <v>77</v>
      </c>
      <c r="C70" s="106"/>
      <c r="D70" s="43"/>
      <c r="E70" s="43" t="e">
        <f t="shared" si="4"/>
        <v>#DIV/0!</v>
      </c>
    </row>
    <row r="71" spans="1:5" ht="30" customHeight="1" x14ac:dyDescent="0.25">
      <c r="A71" s="12"/>
      <c r="B71" s="11" t="s">
        <v>78</v>
      </c>
      <c r="C71" s="106">
        <v>260</v>
      </c>
      <c r="D71" s="43">
        <v>252</v>
      </c>
      <c r="E71" s="43">
        <f t="shared" si="4"/>
        <v>96.92307692307692</v>
      </c>
    </row>
    <row r="72" spans="1:5" ht="30" customHeight="1" x14ac:dyDescent="0.25">
      <c r="A72" s="12"/>
      <c r="B72" s="11" t="s">
        <v>79</v>
      </c>
      <c r="C72" s="106">
        <v>0</v>
      </c>
      <c r="D72" s="43"/>
      <c r="E72" s="43" t="e">
        <f t="shared" si="4"/>
        <v>#DIV/0!</v>
      </c>
    </row>
    <row r="73" spans="1:5" ht="30" customHeight="1" x14ac:dyDescent="0.25">
      <c r="A73" s="12"/>
      <c r="B73" s="11" t="s">
        <v>80</v>
      </c>
      <c r="C73" s="106"/>
      <c r="D73" s="43"/>
      <c r="E73" s="43" t="e">
        <f t="shared" si="4"/>
        <v>#DIV/0!</v>
      </c>
    </row>
    <row r="74" spans="1:5" ht="30" customHeight="1" x14ac:dyDescent="0.25">
      <c r="A74" s="12"/>
      <c r="B74" s="11" t="s">
        <v>81</v>
      </c>
      <c r="C74" s="106">
        <v>0</v>
      </c>
      <c r="D74" s="43"/>
      <c r="E74" s="43" t="e">
        <f t="shared" si="4"/>
        <v>#DIV/0!</v>
      </c>
    </row>
    <row r="75" spans="1:5" ht="30" customHeight="1" x14ac:dyDescent="0.25">
      <c r="A75" s="12"/>
      <c r="B75" s="11" t="s">
        <v>82</v>
      </c>
      <c r="C75" s="106">
        <v>45000</v>
      </c>
      <c r="D75" s="43">
        <f>39337.67+16000</f>
        <v>55337.67</v>
      </c>
      <c r="E75" s="43">
        <f t="shared" si="4"/>
        <v>122.97259999999999</v>
      </c>
    </row>
    <row r="76" spans="1:5" ht="30" customHeight="1" x14ac:dyDescent="0.25">
      <c r="A76" s="12"/>
      <c r="B76" s="11" t="s">
        <v>83</v>
      </c>
      <c r="C76" s="106"/>
      <c r="D76" s="43"/>
      <c r="E76" s="43" t="e">
        <f t="shared" si="4"/>
        <v>#DIV/0!</v>
      </c>
    </row>
    <row r="77" spans="1:5" ht="30" customHeight="1" x14ac:dyDescent="0.25">
      <c r="A77" s="12"/>
      <c r="B77" s="11" t="s">
        <v>84</v>
      </c>
      <c r="C77" s="106"/>
      <c r="D77" s="43"/>
      <c r="E77" s="43" t="e">
        <f t="shared" si="4"/>
        <v>#DIV/0!</v>
      </c>
    </row>
    <row r="78" spans="1:5" ht="30" customHeight="1" x14ac:dyDescent="0.25">
      <c r="A78" s="12"/>
      <c r="B78" s="11" t="s">
        <v>85</v>
      </c>
      <c r="C78" s="106">
        <v>35000</v>
      </c>
      <c r="D78" s="43">
        <v>27899.8</v>
      </c>
      <c r="E78" s="43">
        <f t="shared" si="4"/>
        <v>79.713714285714289</v>
      </c>
    </row>
    <row r="79" spans="1:5" ht="36.75" customHeight="1" x14ac:dyDescent="0.25">
      <c r="A79" s="12"/>
      <c r="B79" s="11" t="s">
        <v>86</v>
      </c>
      <c r="C79" s="106">
        <v>15000</v>
      </c>
      <c r="D79" s="43">
        <f>1700+33900</f>
        <v>35600</v>
      </c>
      <c r="E79" s="43">
        <f t="shared" si="4"/>
        <v>237.33333333333334</v>
      </c>
    </row>
    <row r="80" spans="1:5" ht="30" customHeight="1" x14ac:dyDescent="0.25">
      <c r="A80" s="12"/>
      <c r="B80" s="11" t="s">
        <v>87</v>
      </c>
      <c r="C80" s="106">
        <v>2750000</v>
      </c>
      <c r="D80" s="43">
        <v>2815237.46</v>
      </c>
      <c r="E80" s="43">
        <f t="shared" si="4"/>
        <v>102.37227127272728</v>
      </c>
    </row>
    <row r="81" spans="1:5" ht="30" customHeight="1" x14ac:dyDescent="0.25">
      <c r="A81" s="12"/>
      <c r="B81" s="11" t="s">
        <v>88</v>
      </c>
      <c r="C81" s="106">
        <v>0</v>
      </c>
      <c r="D81" s="43"/>
      <c r="E81" s="43" t="e">
        <f t="shared" si="4"/>
        <v>#DIV/0!</v>
      </c>
    </row>
    <row r="82" spans="1:5" ht="30" customHeight="1" x14ac:dyDescent="0.25">
      <c r="A82" s="12"/>
      <c r="B82" s="11" t="s">
        <v>89</v>
      </c>
      <c r="C82" s="106">
        <v>0</v>
      </c>
      <c r="D82" s="43"/>
      <c r="E82" s="43" t="e">
        <f t="shared" si="4"/>
        <v>#DIV/0!</v>
      </c>
    </row>
    <row r="83" spans="1:5" ht="30" customHeight="1" x14ac:dyDescent="0.25">
      <c r="A83" s="12"/>
      <c r="B83" s="11" t="s">
        <v>90</v>
      </c>
      <c r="C83" s="106">
        <v>0</v>
      </c>
      <c r="D83" s="43"/>
      <c r="E83" s="43" t="e">
        <f t="shared" si="4"/>
        <v>#DIV/0!</v>
      </c>
    </row>
    <row r="84" spans="1:5" ht="30" customHeight="1" x14ac:dyDescent="0.25">
      <c r="A84" s="12"/>
      <c r="B84" s="11" t="s">
        <v>91</v>
      </c>
      <c r="C84" s="106">
        <v>0</v>
      </c>
      <c r="D84" s="43"/>
      <c r="E84" s="43" t="e">
        <f t="shared" si="4"/>
        <v>#DIV/0!</v>
      </c>
    </row>
    <row r="85" spans="1:5" ht="30" customHeight="1" x14ac:dyDescent="0.25">
      <c r="A85" s="12"/>
      <c r="B85" s="11" t="s">
        <v>92</v>
      </c>
      <c r="C85" s="106">
        <v>0</v>
      </c>
      <c r="D85" s="43"/>
      <c r="E85" s="43" t="e">
        <f t="shared" si="4"/>
        <v>#DIV/0!</v>
      </c>
    </row>
    <row r="86" spans="1:5" ht="30" customHeight="1" x14ac:dyDescent="0.25">
      <c r="A86" s="12"/>
      <c r="B86" s="11" t="s">
        <v>93</v>
      </c>
      <c r="C86" s="106">
        <v>0</v>
      </c>
      <c r="D86" s="43"/>
      <c r="E86" s="43" t="e">
        <f t="shared" si="4"/>
        <v>#DIV/0!</v>
      </c>
    </row>
    <row r="87" spans="1:5" ht="30" customHeight="1" x14ac:dyDescent="0.25">
      <c r="A87" s="12"/>
      <c r="B87" s="11" t="s">
        <v>140</v>
      </c>
      <c r="C87" s="106">
        <v>0</v>
      </c>
      <c r="D87" s="43"/>
      <c r="E87" s="43" t="e">
        <f t="shared" si="4"/>
        <v>#DIV/0!</v>
      </c>
    </row>
    <row r="88" spans="1:5" ht="30" customHeight="1" x14ac:dyDescent="0.25">
      <c r="A88" s="12"/>
      <c r="B88" s="11" t="s">
        <v>94</v>
      </c>
      <c r="C88" s="106">
        <v>3000</v>
      </c>
      <c r="D88" s="43">
        <v>15730.4</v>
      </c>
      <c r="E88" s="43">
        <f t="shared" si="4"/>
        <v>524.34666666666669</v>
      </c>
    </row>
    <row r="89" spans="1:5" ht="30" customHeight="1" x14ac:dyDescent="0.25">
      <c r="A89" s="12"/>
      <c r="B89" s="11" t="s">
        <v>95</v>
      </c>
      <c r="C89" s="106">
        <v>0</v>
      </c>
      <c r="D89" s="43"/>
      <c r="E89" s="43" t="e">
        <f t="shared" si="4"/>
        <v>#DIV/0!</v>
      </c>
    </row>
    <row r="90" spans="1:5" ht="30" customHeight="1" x14ac:dyDescent="0.25">
      <c r="A90" s="12"/>
      <c r="B90" s="11" t="s">
        <v>96</v>
      </c>
      <c r="C90" s="106">
        <v>0</v>
      </c>
      <c r="D90" s="43"/>
      <c r="E90" s="43" t="e">
        <f t="shared" si="4"/>
        <v>#DIV/0!</v>
      </c>
    </row>
    <row r="91" spans="1:5" ht="30" customHeight="1" x14ac:dyDescent="0.25">
      <c r="A91" s="12"/>
      <c r="B91" s="11" t="s">
        <v>97</v>
      </c>
      <c r="C91" s="106">
        <v>1000</v>
      </c>
      <c r="D91" s="43">
        <v>880.32</v>
      </c>
      <c r="E91" s="43">
        <f t="shared" si="4"/>
        <v>88.032000000000011</v>
      </c>
    </row>
    <row r="92" spans="1:5" ht="30" customHeight="1" x14ac:dyDescent="0.25">
      <c r="A92" s="12"/>
      <c r="B92" s="11" t="s">
        <v>98</v>
      </c>
      <c r="C92" s="106">
        <v>0</v>
      </c>
      <c r="D92" s="43"/>
      <c r="E92" s="43" t="e">
        <f t="shared" si="4"/>
        <v>#DIV/0!</v>
      </c>
    </row>
    <row r="93" spans="1:5" ht="30" customHeight="1" x14ac:dyDescent="0.25">
      <c r="A93" s="12"/>
      <c r="B93" s="11"/>
      <c r="C93" s="106">
        <v>0</v>
      </c>
      <c r="D93" s="43"/>
      <c r="E93" s="43" t="e">
        <f t="shared" si="4"/>
        <v>#DIV/0!</v>
      </c>
    </row>
    <row r="94" spans="1:5" ht="30" customHeight="1" x14ac:dyDescent="0.25">
      <c r="A94" s="12"/>
      <c r="B94" s="24"/>
      <c r="C94" s="106">
        <v>0</v>
      </c>
      <c r="D94" s="43"/>
      <c r="E94" s="43" t="e">
        <f t="shared" si="4"/>
        <v>#DIV/0!</v>
      </c>
    </row>
    <row r="95" spans="1:5" ht="30" customHeight="1" x14ac:dyDescent="0.25">
      <c r="A95" s="12"/>
      <c r="B95" s="11" t="s">
        <v>100</v>
      </c>
      <c r="C95" s="106">
        <v>3000</v>
      </c>
      <c r="D95" s="43">
        <v>3000</v>
      </c>
      <c r="E95" s="43">
        <f t="shared" si="4"/>
        <v>100</v>
      </c>
    </row>
    <row r="96" spans="1:5" ht="30" customHeight="1" x14ac:dyDescent="0.25">
      <c r="A96" s="12"/>
      <c r="B96" s="11" t="s">
        <v>101</v>
      </c>
      <c r="C96" s="106">
        <v>26500</v>
      </c>
      <c r="D96" s="43">
        <v>26446.65</v>
      </c>
      <c r="E96" s="43">
        <f t="shared" si="4"/>
        <v>99.798679245283026</v>
      </c>
    </row>
    <row r="97" spans="1:5" ht="30" customHeight="1" x14ac:dyDescent="0.25">
      <c r="A97" s="12"/>
      <c r="B97" s="11" t="s">
        <v>102</v>
      </c>
      <c r="C97" s="106"/>
      <c r="D97" s="43"/>
      <c r="E97" s="43" t="e">
        <f t="shared" si="4"/>
        <v>#DIV/0!</v>
      </c>
    </row>
    <row r="98" spans="1:5" ht="30" customHeight="1" x14ac:dyDescent="0.25">
      <c r="A98" s="12"/>
      <c r="B98" s="11" t="s">
        <v>142</v>
      </c>
      <c r="C98" s="106">
        <v>0</v>
      </c>
      <c r="D98" s="43">
        <v>1335</v>
      </c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103</v>
      </c>
      <c r="C99" s="61">
        <f>C100</f>
        <v>3415461</v>
      </c>
      <c r="D99" s="61">
        <f t="shared" ref="D99" si="5">D100</f>
        <v>3415499.7600000002</v>
      </c>
      <c r="E99" s="61">
        <f>D99/C99*100</f>
        <v>100.00113483948434</v>
      </c>
    </row>
    <row r="100" spans="1:5" ht="30" customHeight="1" x14ac:dyDescent="0.25">
      <c r="A100" s="12" t="s">
        <v>1</v>
      </c>
      <c r="B100" s="11" t="s">
        <v>104</v>
      </c>
      <c r="C100" s="106">
        <v>3415461</v>
      </c>
      <c r="D100" s="43">
        <f>2210033.73+774569.72+430896.31</f>
        <v>3415499.7600000002</v>
      </c>
      <c r="E100" s="43">
        <f t="shared" ref="E100" si="6">D100/C100*100</f>
        <v>100.00113483948434</v>
      </c>
    </row>
    <row r="101" spans="1:5" s="87" customFormat="1" ht="30" customHeight="1" x14ac:dyDescent="0.25">
      <c r="A101" s="59" t="s">
        <v>11</v>
      </c>
      <c r="B101" s="60" t="s">
        <v>105</v>
      </c>
      <c r="C101" s="61">
        <f>C102+C103+C104</f>
        <v>1178185</v>
      </c>
      <c r="D101" s="61">
        <f t="shared" ref="D101" si="7">D102+D103+D104</f>
        <v>1178447.02</v>
      </c>
      <c r="E101" s="61">
        <f>D101/C101*100</f>
        <v>100.02223929179203</v>
      </c>
    </row>
    <row r="102" spans="1:5" s="92" customFormat="1" ht="30" customHeight="1" x14ac:dyDescent="0.25">
      <c r="A102" s="12"/>
      <c r="B102" s="11" t="s">
        <v>106</v>
      </c>
      <c r="C102" s="106">
        <v>6283</v>
      </c>
      <c r="D102" s="43">
        <v>6282.99</v>
      </c>
      <c r="E102" s="43">
        <f t="shared" ref="E102:E106" si="8">D102/C102*100</f>
        <v>99.999840840362879</v>
      </c>
    </row>
    <row r="103" spans="1:5" s="92" customFormat="1" ht="30" customHeight="1" x14ac:dyDescent="0.25">
      <c r="A103" s="12"/>
      <c r="B103" s="11" t="s">
        <v>107</v>
      </c>
      <c r="C103" s="106">
        <v>656544</v>
      </c>
      <c r="D103" s="43">
        <f>349074.6+306540.12</f>
        <v>655614.71999999997</v>
      </c>
      <c r="E103" s="43">
        <f t="shared" si="8"/>
        <v>99.858458839011547</v>
      </c>
    </row>
    <row r="104" spans="1:5" s="92" customFormat="1" ht="30" customHeight="1" x14ac:dyDescent="0.25">
      <c r="A104" s="12"/>
      <c r="B104" s="11" t="s">
        <v>108</v>
      </c>
      <c r="C104" s="106">
        <v>515358</v>
      </c>
      <c r="D104" s="43">
        <f>1172164.03-655614.72</f>
        <v>516549.31000000006</v>
      </c>
      <c r="E104" s="43">
        <f t="shared" si="8"/>
        <v>100.2311616390936</v>
      </c>
    </row>
    <row r="105" spans="1:5" s="87" customFormat="1" ht="30" customHeight="1" x14ac:dyDescent="0.25">
      <c r="A105" s="59" t="s">
        <v>15</v>
      </c>
      <c r="B105" s="60" t="s">
        <v>109</v>
      </c>
      <c r="C105" s="61">
        <f>C106</f>
        <v>50000</v>
      </c>
      <c r="D105" s="61">
        <f t="shared" ref="D105" si="9">D106</f>
        <v>137041.46</v>
      </c>
      <c r="E105" s="61">
        <f>D105/C105*100</f>
        <v>274.08292</v>
      </c>
    </row>
    <row r="106" spans="1:5" ht="30" customHeight="1" x14ac:dyDescent="0.25">
      <c r="A106" s="46"/>
      <c r="B106" s="20" t="s">
        <v>110</v>
      </c>
      <c r="C106" s="106">
        <v>50000</v>
      </c>
      <c r="D106" s="43">
        <v>137041.46</v>
      </c>
      <c r="E106" s="43">
        <f t="shared" si="8"/>
        <v>274.08292</v>
      </c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s="32" customFormat="1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87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681080</v>
      </c>
      <c r="D109" s="61">
        <f t="shared" ref="D109" si="10">D110+D111+D112+D113+D114+D115+D116+D117+D118+D119+D120+D121+D122+D123+D124+D125</f>
        <v>684729.50000000012</v>
      </c>
      <c r="E109" s="61">
        <f>D109/C109*100</f>
        <v>100.53584013625421</v>
      </c>
    </row>
    <row r="110" spans="1:5" ht="30" customHeight="1" x14ac:dyDescent="0.25">
      <c r="A110" s="12"/>
      <c r="B110" s="11" t="s">
        <v>112</v>
      </c>
      <c r="C110" s="106">
        <v>4500</v>
      </c>
      <c r="D110" s="43">
        <v>4838</v>
      </c>
      <c r="E110" s="43">
        <f t="shared" ref="E110:E125" si="11">D110/C110*100</f>
        <v>107.51111111111112</v>
      </c>
    </row>
    <row r="111" spans="1:5" ht="30" customHeight="1" x14ac:dyDescent="0.25">
      <c r="A111" s="12"/>
      <c r="B111" s="11" t="s">
        <v>113</v>
      </c>
      <c r="C111" s="106"/>
      <c r="D111" s="43"/>
      <c r="E111" s="43" t="e">
        <f t="shared" si="11"/>
        <v>#DIV/0!</v>
      </c>
    </row>
    <row r="112" spans="1:5" ht="30" customHeight="1" x14ac:dyDescent="0.25">
      <c r="A112" s="12"/>
      <c r="B112" s="11" t="s">
        <v>114</v>
      </c>
      <c r="C112" s="106">
        <v>135000</v>
      </c>
      <c r="D112" s="43">
        <v>144516</v>
      </c>
      <c r="E112" s="43">
        <f t="shared" si="11"/>
        <v>107.04888888888888</v>
      </c>
    </row>
    <row r="113" spans="1:5" ht="30" customHeight="1" x14ac:dyDescent="0.25">
      <c r="A113" s="12" t="s">
        <v>1</v>
      </c>
      <c r="B113" s="11" t="s">
        <v>115</v>
      </c>
      <c r="C113" s="106">
        <v>327000</v>
      </c>
      <c r="D113" s="43">
        <f>9926+278700+10500+17843.75</f>
        <v>316969.75</v>
      </c>
      <c r="E113" s="43">
        <f t="shared" si="11"/>
        <v>96.932645259938838</v>
      </c>
    </row>
    <row r="114" spans="1:5" ht="30" customHeight="1" x14ac:dyDescent="0.25">
      <c r="A114" s="12"/>
      <c r="B114" s="11" t="s">
        <v>116</v>
      </c>
      <c r="C114" s="106"/>
      <c r="D114" s="43"/>
      <c r="E114" s="43" t="e">
        <f t="shared" si="11"/>
        <v>#DIV/0!</v>
      </c>
    </row>
    <row r="115" spans="1:5" ht="30" customHeight="1" x14ac:dyDescent="0.25">
      <c r="A115" s="12"/>
      <c r="B115" s="11" t="s">
        <v>117</v>
      </c>
      <c r="C115" s="106">
        <v>146900</v>
      </c>
      <c r="D115" s="43">
        <v>156153.32</v>
      </c>
      <c r="E115" s="43">
        <f t="shared" si="11"/>
        <v>106.29906058543229</v>
      </c>
    </row>
    <row r="116" spans="1:5" ht="30" customHeight="1" x14ac:dyDescent="0.25">
      <c r="A116" s="12"/>
      <c r="B116" s="11" t="s">
        <v>118</v>
      </c>
      <c r="C116" s="106">
        <v>21000</v>
      </c>
      <c r="D116" s="43">
        <v>21039.759999999998</v>
      </c>
      <c r="E116" s="43">
        <f t="shared" si="11"/>
        <v>100.18933333333334</v>
      </c>
    </row>
    <row r="117" spans="1:5" ht="30" customHeight="1" x14ac:dyDescent="0.25">
      <c r="A117" s="12"/>
      <c r="B117" s="11" t="s">
        <v>119</v>
      </c>
      <c r="C117" s="106"/>
      <c r="D117" s="43"/>
      <c r="E117" s="43" t="e">
        <f t="shared" si="11"/>
        <v>#DIV/0!</v>
      </c>
    </row>
    <row r="118" spans="1:5" ht="30" customHeight="1" x14ac:dyDescent="0.25">
      <c r="A118" s="12"/>
      <c r="B118" s="11" t="s">
        <v>120</v>
      </c>
      <c r="C118" s="106">
        <v>13000</v>
      </c>
      <c r="D118" s="43">
        <f>10000+806.12+0.19</f>
        <v>10806.310000000001</v>
      </c>
      <c r="E118" s="43">
        <f t="shared" si="11"/>
        <v>83.125461538461551</v>
      </c>
    </row>
    <row r="119" spans="1:5" ht="30" customHeight="1" x14ac:dyDescent="0.25">
      <c r="A119" s="12"/>
      <c r="B119" s="11" t="s">
        <v>121</v>
      </c>
      <c r="C119" s="106">
        <v>0</v>
      </c>
      <c r="D119" s="43"/>
      <c r="E119" s="43" t="e">
        <f t="shared" si="11"/>
        <v>#DIV/0!</v>
      </c>
    </row>
    <row r="120" spans="1:5" ht="30" customHeight="1" x14ac:dyDescent="0.25">
      <c r="A120" s="12"/>
      <c r="B120" s="11" t="s">
        <v>122</v>
      </c>
      <c r="C120" s="106">
        <v>0</v>
      </c>
      <c r="D120" s="43"/>
      <c r="E120" s="43" t="e">
        <f t="shared" si="11"/>
        <v>#DIV/0!</v>
      </c>
    </row>
    <row r="121" spans="1:5" ht="30" customHeight="1" x14ac:dyDescent="0.25">
      <c r="A121" s="12"/>
      <c r="B121" s="11" t="s">
        <v>123</v>
      </c>
      <c r="C121" s="106">
        <v>7680</v>
      </c>
      <c r="D121" s="43">
        <v>7040</v>
      </c>
      <c r="E121" s="43">
        <f t="shared" si="11"/>
        <v>91.666666666666657</v>
      </c>
    </row>
    <row r="122" spans="1:5" ht="30" customHeight="1" x14ac:dyDescent="0.25">
      <c r="A122" s="12"/>
      <c r="B122" s="11" t="s">
        <v>124</v>
      </c>
      <c r="C122" s="106">
        <v>15000</v>
      </c>
      <c r="D122" s="43">
        <v>13480</v>
      </c>
      <c r="E122" s="43">
        <f t="shared" si="11"/>
        <v>89.86666666666666</v>
      </c>
    </row>
    <row r="123" spans="1:5" ht="30" customHeight="1" x14ac:dyDescent="0.25">
      <c r="A123" s="12"/>
      <c r="B123" s="11" t="s">
        <v>125</v>
      </c>
      <c r="C123" s="106">
        <v>2000</v>
      </c>
      <c r="D123" s="43">
        <f>286+2070</f>
        <v>2356</v>
      </c>
      <c r="E123" s="43">
        <f t="shared" si="11"/>
        <v>117.8</v>
      </c>
    </row>
    <row r="124" spans="1:5" ht="30" customHeight="1" x14ac:dyDescent="0.25">
      <c r="A124" s="12"/>
      <c r="B124" s="11" t="s">
        <v>126</v>
      </c>
      <c r="C124" s="106">
        <v>2500</v>
      </c>
      <c r="D124" s="43">
        <v>2500</v>
      </c>
      <c r="E124" s="43">
        <f t="shared" si="11"/>
        <v>100</v>
      </c>
    </row>
    <row r="125" spans="1:5" ht="30" customHeight="1" x14ac:dyDescent="0.25">
      <c r="A125" s="12"/>
      <c r="B125" s="11" t="s">
        <v>127</v>
      </c>
      <c r="C125" s="106">
        <v>6500</v>
      </c>
      <c r="D125" s="43">
        <v>5030.3599999999997</v>
      </c>
      <c r="E125" s="43">
        <f t="shared" si="11"/>
        <v>77.390153846153837</v>
      </c>
    </row>
    <row r="126" spans="1:5" s="87" customFormat="1" ht="30" customHeight="1" x14ac:dyDescent="0.25">
      <c r="A126" s="65" t="s">
        <v>23</v>
      </c>
      <c r="B126" s="66" t="s">
        <v>128</v>
      </c>
      <c r="C126" s="67">
        <f>C127+C128</f>
        <v>50000</v>
      </c>
      <c r="D126" s="67">
        <f>D127+D128</f>
        <v>51377.8</v>
      </c>
      <c r="E126" s="61">
        <f>D126/C126*100</f>
        <v>102.75560000000002</v>
      </c>
    </row>
    <row r="127" spans="1:5" ht="30" customHeight="1" x14ac:dyDescent="0.25">
      <c r="A127" s="12"/>
      <c r="B127" s="11" t="s">
        <v>129</v>
      </c>
      <c r="C127" s="106">
        <v>0</v>
      </c>
      <c r="D127" s="43"/>
      <c r="E127" s="43" t="e">
        <f t="shared" ref="E127:E128" si="12">D127/C127*100</f>
        <v>#DIV/0!</v>
      </c>
    </row>
    <row r="128" spans="1:5" ht="30" customHeight="1" x14ac:dyDescent="0.25">
      <c r="A128" s="12"/>
      <c r="B128" s="11" t="s">
        <v>130</v>
      </c>
      <c r="C128" s="106">
        <v>50000</v>
      </c>
      <c r="D128" s="43">
        <v>51377.8</v>
      </c>
      <c r="E128" s="43">
        <f t="shared" si="12"/>
        <v>102.75560000000002</v>
      </c>
    </row>
    <row r="129" spans="1:5" s="87" customFormat="1" ht="30" customHeight="1" x14ac:dyDescent="0.25">
      <c r="A129" s="65" t="s">
        <v>25</v>
      </c>
      <c r="B129" s="66" t="s">
        <v>131</v>
      </c>
      <c r="C129" s="67">
        <f>C130+C131+C132+C133</f>
        <v>23000</v>
      </c>
      <c r="D129" s="67">
        <f t="shared" ref="D129" si="13">D130+D131+D132+D133</f>
        <v>40073.049999999996</v>
      </c>
      <c r="E129" s="61">
        <f>D129/C129*100</f>
        <v>174.23065217391303</v>
      </c>
    </row>
    <row r="130" spans="1:5" s="84" customFormat="1" ht="30" customHeight="1" x14ac:dyDescent="0.25">
      <c r="A130" s="54"/>
      <c r="B130" s="22" t="s">
        <v>132</v>
      </c>
      <c r="C130" s="106">
        <v>23000</v>
      </c>
      <c r="D130" s="43">
        <f>7578.88</f>
        <v>7578.88</v>
      </c>
      <c r="E130" s="43">
        <f t="shared" ref="E130:E133" si="14">D130/C130*100</f>
        <v>32.95165217391304</v>
      </c>
    </row>
    <row r="131" spans="1:5" ht="51" customHeight="1" x14ac:dyDescent="0.25">
      <c r="A131" s="12"/>
      <c r="B131" s="11" t="s">
        <v>133</v>
      </c>
      <c r="C131" s="106"/>
      <c r="D131" s="43">
        <v>32494.17</v>
      </c>
      <c r="E131" s="43" t="e">
        <f t="shared" si="14"/>
        <v>#DIV/0!</v>
      </c>
    </row>
    <row r="132" spans="1:5" ht="30" customHeight="1" x14ac:dyDescent="0.25">
      <c r="A132" s="12"/>
      <c r="B132" s="11" t="s">
        <v>134</v>
      </c>
      <c r="C132" s="106"/>
      <c r="D132" s="43"/>
      <c r="E132" s="43" t="e">
        <f t="shared" si="14"/>
        <v>#DIV/0!</v>
      </c>
    </row>
    <row r="133" spans="1:5" ht="30" customHeight="1" x14ac:dyDescent="0.25">
      <c r="A133" s="12"/>
      <c r="B133" s="11" t="s">
        <v>135</v>
      </c>
      <c r="C133" s="106"/>
      <c r="D133" s="43"/>
      <c r="E133" s="43" t="e">
        <f t="shared" si="14"/>
        <v>#DIV/0!</v>
      </c>
    </row>
    <row r="134" spans="1:5" s="86" customFormat="1" ht="30" customHeight="1" x14ac:dyDescent="0.25">
      <c r="A134" s="16" t="s">
        <v>27</v>
      </c>
      <c r="B134" s="25" t="s">
        <v>138</v>
      </c>
      <c r="C134" s="31">
        <f t="shared" ref="C134:D134" si="15">C9-C29</f>
        <v>1347889</v>
      </c>
      <c r="D134" s="31">
        <f t="shared" si="15"/>
        <v>1701007.3599999975</v>
      </c>
      <c r="E134" s="3">
        <f>D134/C134*100</f>
        <v>126.19788127954139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2"/>
  <sheetViews>
    <sheetView workbookViewId="0">
      <selection activeCell="J25" sqref="J25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9.42578125" style="32" customWidth="1"/>
    <col min="7" max="16384" width="9.140625" style="55"/>
  </cols>
  <sheetData>
    <row r="1" spans="1:6" s="85" customFormat="1" x14ac:dyDescent="0.25">
      <c r="A1" s="14"/>
      <c r="B1" s="17"/>
      <c r="C1" s="26"/>
      <c r="D1" s="26"/>
      <c r="E1" s="27"/>
      <c r="F1" s="26"/>
    </row>
    <row r="2" spans="1:6" s="87" customFormat="1" x14ac:dyDescent="0.25">
      <c r="A2" s="73"/>
      <c r="B2" s="18" t="s">
        <v>0</v>
      </c>
      <c r="C2" s="74"/>
      <c r="D2" s="74"/>
      <c r="E2" s="75"/>
      <c r="F2" s="74"/>
    </row>
    <row r="3" spans="1:6" s="87" customFormat="1" ht="15.75" x14ac:dyDescent="0.25">
      <c r="A3" s="76" t="s">
        <v>1</v>
      </c>
      <c r="B3" s="95" t="s">
        <v>150</v>
      </c>
      <c r="C3" s="30"/>
      <c r="D3" s="30"/>
      <c r="E3" s="30"/>
      <c r="F3" s="30"/>
    </row>
    <row r="4" spans="1:6" s="87" customFormat="1" ht="15.75" x14ac:dyDescent="0.25">
      <c r="A4" s="76"/>
      <c r="B4" s="117" t="s">
        <v>152</v>
      </c>
      <c r="C4" s="117"/>
      <c r="D4" s="117"/>
      <c r="E4" s="117"/>
      <c r="F4" s="78"/>
    </row>
    <row r="5" spans="1:6" s="85" customFormat="1" ht="15.75" x14ac:dyDescent="0.25">
      <c r="A5" s="1"/>
      <c r="B5" s="17"/>
      <c r="C5" s="26"/>
      <c r="D5" s="26"/>
      <c r="E5" s="27"/>
      <c r="F5" s="26"/>
    </row>
    <row r="6" spans="1:6" s="85" customFormat="1" ht="15" customHeight="1" x14ac:dyDescent="0.25">
      <c r="A6" s="136" t="s">
        <v>1</v>
      </c>
      <c r="B6" s="139" t="s">
        <v>2</v>
      </c>
      <c r="C6" s="124" t="s">
        <v>154</v>
      </c>
      <c r="D6" s="124" t="s">
        <v>153</v>
      </c>
      <c r="E6" s="133" t="s">
        <v>137</v>
      </c>
      <c r="F6" s="124" t="s">
        <v>151</v>
      </c>
    </row>
    <row r="7" spans="1:6" s="85" customFormat="1" ht="15" customHeight="1" x14ac:dyDescent="0.25">
      <c r="A7" s="137"/>
      <c r="B7" s="140"/>
      <c r="C7" s="125"/>
      <c r="D7" s="125"/>
      <c r="E7" s="134"/>
      <c r="F7" s="125"/>
    </row>
    <row r="8" spans="1:6" s="85" customFormat="1" ht="25.5" customHeight="1" x14ac:dyDescent="0.25">
      <c r="A8" s="138"/>
      <c r="B8" s="141"/>
      <c r="C8" s="126"/>
      <c r="D8" s="126"/>
      <c r="E8" s="135"/>
      <c r="F8" s="126"/>
    </row>
    <row r="9" spans="1:6" s="85" customFormat="1" ht="30" customHeight="1" x14ac:dyDescent="0.25">
      <c r="A9" s="2" t="s">
        <v>3</v>
      </c>
      <c r="B9" s="19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 t="e">
        <f>D9/C9*100</f>
        <v>#DIV/0!</v>
      </c>
      <c r="F9" s="3">
        <f>F10+F11+F12+F13+F14+F15+F16+F17+F18+F19+F20+F21+F22+F23+F24+F25</f>
        <v>0</v>
      </c>
    </row>
    <row r="10" spans="1:6" ht="30" customHeight="1" x14ac:dyDescent="0.25">
      <c r="A10" s="42" t="s">
        <v>5</v>
      </c>
      <c r="B10" s="20" t="s">
        <v>6</v>
      </c>
      <c r="C10" s="43"/>
      <c r="D10" s="43"/>
      <c r="E10" s="43" t="e">
        <f t="shared" ref="E10:E25" si="0">D10/C10*100</f>
        <v>#DIV/0!</v>
      </c>
      <c r="F10" s="43"/>
    </row>
    <row r="11" spans="1:6" ht="30" customHeight="1" x14ac:dyDescent="0.25">
      <c r="A11" s="44" t="s">
        <v>7</v>
      </c>
      <c r="B11" s="11" t="s">
        <v>8</v>
      </c>
      <c r="C11" s="43"/>
      <c r="D11" s="43"/>
      <c r="E11" s="43" t="e">
        <f t="shared" si="0"/>
        <v>#DIV/0!</v>
      </c>
      <c r="F11" s="43"/>
    </row>
    <row r="12" spans="1:6" ht="30" customHeight="1" x14ac:dyDescent="0.25">
      <c r="A12" s="44" t="s">
        <v>9</v>
      </c>
      <c r="B12" s="11" t="s">
        <v>10</v>
      </c>
      <c r="C12" s="43"/>
      <c r="D12" s="43"/>
      <c r="E12" s="43" t="e">
        <f t="shared" si="0"/>
        <v>#DIV/0!</v>
      </c>
      <c r="F12" s="43"/>
    </row>
    <row r="13" spans="1:6" ht="30" customHeight="1" x14ac:dyDescent="0.25">
      <c r="A13" s="42" t="s">
        <v>11</v>
      </c>
      <c r="B13" s="11" t="s">
        <v>12</v>
      </c>
      <c r="C13" s="43"/>
      <c r="D13" s="43"/>
      <c r="E13" s="43" t="e">
        <f t="shared" si="0"/>
        <v>#DIV/0!</v>
      </c>
      <c r="F13" s="43"/>
    </row>
    <row r="14" spans="1:6" ht="30" customHeight="1" x14ac:dyDescent="0.25">
      <c r="A14" s="44" t="s">
        <v>13</v>
      </c>
      <c r="B14" s="11" t="s">
        <v>14</v>
      </c>
      <c r="C14" s="43"/>
      <c r="D14" s="43"/>
      <c r="E14" s="43" t="e">
        <f t="shared" si="0"/>
        <v>#DIV/0!</v>
      </c>
      <c r="F14" s="43"/>
    </row>
    <row r="15" spans="1:6" ht="30" customHeight="1" x14ac:dyDescent="0.25">
      <c r="A15" s="44" t="s">
        <v>15</v>
      </c>
      <c r="B15" s="11" t="s">
        <v>16</v>
      </c>
      <c r="C15" s="43"/>
      <c r="D15" s="43"/>
      <c r="E15" s="43" t="e">
        <f t="shared" si="0"/>
        <v>#DIV/0!</v>
      </c>
      <c r="F15" s="43"/>
    </row>
    <row r="16" spans="1:6" ht="30" customHeight="1" x14ac:dyDescent="0.25">
      <c r="A16" s="42" t="s">
        <v>17</v>
      </c>
      <c r="B16" s="11" t="s">
        <v>18</v>
      </c>
      <c r="C16" s="43"/>
      <c r="D16" s="43"/>
      <c r="E16" s="43" t="e">
        <f t="shared" si="0"/>
        <v>#DIV/0!</v>
      </c>
      <c r="F16" s="43"/>
    </row>
    <row r="17" spans="1:6" ht="30" customHeight="1" x14ac:dyDescent="0.25">
      <c r="A17" s="44" t="s">
        <v>19</v>
      </c>
      <c r="B17" s="11" t="s">
        <v>20</v>
      </c>
      <c r="C17" s="43"/>
      <c r="D17" s="43"/>
      <c r="E17" s="43" t="e">
        <f t="shared" si="0"/>
        <v>#DIV/0!</v>
      </c>
      <c r="F17" s="43"/>
    </row>
    <row r="18" spans="1:6" ht="30" customHeight="1" x14ac:dyDescent="0.25">
      <c r="A18" s="44" t="s">
        <v>21</v>
      </c>
      <c r="B18" s="11" t="s">
        <v>22</v>
      </c>
      <c r="C18" s="43"/>
      <c r="D18" s="43"/>
      <c r="E18" s="43" t="e">
        <f t="shared" si="0"/>
        <v>#DIV/0!</v>
      </c>
      <c r="F18" s="43"/>
    </row>
    <row r="19" spans="1:6" ht="30" customHeight="1" x14ac:dyDescent="0.25">
      <c r="A19" s="42" t="s">
        <v>23</v>
      </c>
      <c r="B19" s="11" t="s">
        <v>24</v>
      </c>
      <c r="C19" s="43"/>
      <c r="D19" s="43"/>
      <c r="E19" s="43" t="e">
        <f t="shared" si="0"/>
        <v>#DIV/0!</v>
      </c>
      <c r="F19" s="43"/>
    </row>
    <row r="20" spans="1:6" ht="30" customHeight="1" x14ac:dyDescent="0.25">
      <c r="A20" s="44" t="s">
        <v>25</v>
      </c>
      <c r="B20" s="11" t="s">
        <v>26</v>
      </c>
      <c r="C20" s="43"/>
      <c r="D20" s="43"/>
      <c r="E20" s="43" t="e">
        <f t="shared" si="0"/>
        <v>#DIV/0!</v>
      </c>
      <c r="F20" s="43"/>
    </row>
    <row r="21" spans="1:6" ht="30" customHeight="1" x14ac:dyDescent="0.25">
      <c r="A21" s="44" t="s">
        <v>27</v>
      </c>
      <c r="B21" s="11" t="s">
        <v>28</v>
      </c>
      <c r="C21" s="43"/>
      <c r="D21" s="43"/>
      <c r="E21" s="43" t="e">
        <f t="shared" si="0"/>
        <v>#DIV/0!</v>
      </c>
      <c r="F21" s="43"/>
    </row>
    <row r="22" spans="1:6" ht="30" customHeight="1" x14ac:dyDescent="0.25">
      <c r="A22" s="42" t="s">
        <v>29</v>
      </c>
      <c r="B22" s="11" t="s">
        <v>30</v>
      </c>
      <c r="C22" s="43"/>
      <c r="D22" s="43"/>
      <c r="E22" s="43" t="e">
        <f t="shared" si="0"/>
        <v>#DIV/0!</v>
      </c>
      <c r="F22" s="43"/>
    </row>
    <row r="23" spans="1:6" ht="30" customHeight="1" x14ac:dyDescent="0.25">
      <c r="A23" s="44" t="s">
        <v>31</v>
      </c>
      <c r="B23" s="11" t="s">
        <v>32</v>
      </c>
      <c r="C23" s="43"/>
      <c r="D23" s="43"/>
      <c r="E23" s="43" t="e">
        <f t="shared" si="0"/>
        <v>#DIV/0!</v>
      </c>
      <c r="F23" s="43"/>
    </row>
    <row r="24" spans="1:6" ht="30" customHeight="1" x14ac:dyDescent="0.25">
      <c r="A24" s="44" t="s">
        <v>33</v>
      </c>
      <c r="B24" s="11" t="s">
        <v>34</v>
      </c>
      <c r="C24" s="43"/>
      <c r="D24" s="43"/>
      <c r="E24" s="43" t="e">
        <f t="shared" si="0"/>
        <v>#DIV/0!</v>
      </c>
      <c r="F24" s="43"/>
    </row>
    <row r="25" spans="1:6" ht="30" customHeight="1" x14ac:dyDescent="0.25">
      <c r="A25" s="42" t="s">
        <v>35</v>
      </c>
      <c r="B25" s="11" t="s">
        <v>36</v>
      </c>
      <c r="C25" s="43"/>
      <c r="D25" s="43"/>
      <c r="E25" s="43" t="e">
        <f t="shared" si="0"/>
        <v>#DIV/0!</v>
      </c>
      <c r="F25" s="43"/>
    </row>
    <row r="26" spans="1:6" s="85" customFormat="1" ht="30" customHeight="1" x14ac:dyDescent="0.25">
      <c r="A26" s="127" t="s">
        <v>1</v>
      </c>
      <c r="B26" s="130" t="s">
        <v>37</v>
      </c>
      <c r="C26" s="124" t="s">
        <v>154</v>
      </c>
      <c r="D26" s="124" t="s">
        <v>153</v>
      </c>
      <c r="E26" s="133" t="s">
        <v>137</v>
      </c>
      <c r="F26" s="124" t="s">
        <v>151</v>
      </c>
    </row>
    <row r="27" spans="1:6" s="85" customFormat="1" ht="25.5" customHeight="1" x14ac:dyDescent="0.25">
      <c r="A27" s="128"/>
      <c r="B27" s="131"/>
      <c r="C27" s="125"/>
      <c r="D27" s="125"/>
      <c r="E27" s="134"/>
      <c r="F27" s="125"/>
    </row>
    <row r="28" spans="1:6" s="85" customFormat="1" ht="30" hidden="1" customHeight="1" x14ac:dyDescent="0.25">
      <c r="A28" s="129"/>
      <c r="B28" s="132"/>
      <c r="C28" s="126"/>
      <c r="D28" s="126"/>
      <c r="E28" s="135"/>
      <c r="F28" s="126"/>
    </row>
    <row r="29" spans="1:6" s="85" customFormat="1" ht="30" customHeight="1" x14ac:dyDescent="0.25">
      <c r="A29" s="6" t="s">
        <v>38</v>
      </c>
      <c r="B29" s="21" t="s">
        <v>39</v>
      </c>
      <c r="C29" s="7">
        <f t="shared" ref="C29:D29" si="1">C31+C48+C99+C101+C105+C107+C124+C127</f>
        <v>0</v>
      </c>
      <c r="D29" s="7">
        <f t="shared" si="1"/>
        <v>0</v>
      </c>
      <c r="E29" s="3" t="e">
        <f>D29/C29*100</f>
        <v>#DIV/0!</v>
      </c>
      <c r="F29" s="7">
        <f t="shared" ref="F29" si="2">F31+F48+F99+F101+F105+F107+F124+F127</f>
        <v>0</v>
      </c>
    </row>
    <row r="30" spans="1:6" ht="30" customHeight="1" x14ac:dyDescent="0.25">
      <c r="A30" s="46"/>
      <c r="B30" s="20"/>
      <c r="C30" s="43"/>
      <c r="D30" s="43"/>
      <c r="E30" s="49"/>
      <c r="F30" s="43"/>
    </row>
    <row r="31" spans="1:6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:F31" si="3">D32+D33+D34+D35+D36+D37+D38+D39+D40+D41+D42+D43+D44+D45+D46+D47</f>
        <v>0</v>
      </c>
      <c r="E31" s="61" t="e">
        <f>D31/C31*100</f>
        <v>#DIV/0!</v>
      </c>
      <c r="F31" s="61">
        <f t="shared" si="3"/>
        <v>0</v>
      </c>
    </row>
    <row r="32" spans="1:6" s="84" customFormat="1" ht="30" customHeight="1" x14ac:dyDescent="0.25">
      <c r="A32" s="51"/>
      <c r="B32" s="22" t="s">
        <v>41</v>
      </c>
      <c r="C32" s="43"/>
      <c r="D32" s="43"/>
      <c r="E32" s="43" t="e">
        <f t="shared" ref="E32:E47" si="4">D32/C32*100</f>
        <v>#DIV/0!</v>
      </c>
      <c r="F32" s="43"/>
    </row>
    <row r="33" spans="1:6" s="84" customFormat="1" ht="30" customHeight="1" x14ac:dyDescent="0.25">
      <c r="A33" s="51"/>
      <c r="B33" s="22" t="s">
        <v>42</v>
      </c>
      <c r="C33" s="43"/>
      <c r="D33" s="43"/>
      <c r="E33" s="43" t="e">
        <f t="shared" si="4"/>
        <v>#DIV/0!</v>
      </c>
      <c r="F33" s="43"/>
    </row>
    <row r="34" spans="1:6" ht="30" customHeight="1" x14ac:dyDescent="0.25">
      <c r="A34" s="12" t="s">
        <v>1</v>
      </c>
      <c r="B34" s="11" t="s">
        <v>43</v>
      </c>
      <c r="C34" s="43"/>
      <c r="D34" s="43"/>
      <c r="E34" s="43" t="e">
        <f t="shared" si="4"/>
        <v>#DIV/0!</v>
      </c>
      <c r="F34" s="43"/>
    </row>
    <row r="35" spans="1:6" ht="30" customHeight="1" x14ac:dyDescent="0.25">
      <c r="A35" s="12"/>
      <c r="B35" s="11" t="s">
        <v>44</v>
      </c>
      <c r="C35" s="43"/>
      <c r="D35" s="43"/>
      <c r="E35" s="43" t="e">
        <f t="shared" si="4"/>
        <v>#DIV/0!</v>
      </c>
      <c r="F35" s="43"/>
    </row>
    <row r="36" spans="1:6" ht="30" customHeight="1" x14ac:dyDescent="0.25">
      <c r="A36" s="12"/>
      <c r="B36" s="11" t="s">
        <v>45</v>
      </c>
      <c r="C36" s="43"/>
      <c r="D36" s="43"/>
      <c r="E36" s="43" t="e">
        <f t="shared" si="4"/>
        <v>#DIV/0!</v>
      </c>
      <c r="F36" s="43"/>
    </row>
    <row r="37" spans="1:6" ht="30" customHeight="1" x14ac:dyDescent="0.25">
      <c r="A37" s="12" t="s">
        <v>1</v>
      </c>
      <c r="B37" s="11" t="s">
        <v>46</v>
      </c>
      <c r="C37" s="43"/>
      <c r="D37" s="43"/>
      <c r="E37" s="43" t="e">
        <f t="shared" si="4"/>
        <v>#DIV/0!</v>
      </c>
      <c r="F37" s="43"/>
    </row>
    <row r="38" spans="1:6" ht="30" customHeight="1" x14ac:dyDescent="0.25">
      <c r="A38" s="12"/>
      <c r="B38" s="11" t="s">
        <v>47</v>
      </c>
      <c r="C38" s="43"/>
      <c r="D38" s="43"/>
      <c r="E38" s="43" t="e">
        <f t="shared" si="4"/>
        <v>#DIV/0!</v>
      </c>
      <c r="F38" s="43"/>
    </row>
    <row r="39" spans="1:6" ht="30" customHeight="1" x14ac:dyDescent="0.25">
      <c r="A39" s="12"/>
      <c r="B39" s="11" t="s">
        <v>48</v>
      </c>
      <c r="C39" s="43"/>
      <c r="D39" s="43"/>
      <c r="E39" s="43" t="e">
        <f t="shared" si="4"/>
        <v>#DIV/0!</v>
      </c>
      <c r="F39" s="43"/>
    </row>
    <row r="40" spans="1:6" ht="30" customHeight="1" x14ac:dyDescent="0.25">
      <c r="A40" s="12"/>
      <c r="B40" s="11" t="s">
        <v>49</v>
      </c>
      <c r="C40" s="43"/>
      <c r="D40" s="43"/>
      <c r="E40" s="43" t="e">
        <f t="shared" si="4"/>
        <v>#DIV/0!</v>
      </c>
      <c r="F40" s="43"/>
    </row>
    <row r="41" spans="1:6" ht="30" customHeight="1" x14ac:dyDescent="0.25">
      <c r="A41" s="12"/>
      <c r="B41" s="11" t="s">
        <v>143</v>
      </c>
      <c r="C41" s="43"/>
      <c r="D41" s="43"/>
      <c r="E41" s="43" t="e">
        <f t="shared" si="4"/>
        <v>#DIV/0!</v>
      </c>
      <c r="F41" s="43"/>
    </row>
    <row r="42" spans="1:6" ht="30" customHeight="1" x14ac:dyDescent="0.25">
      <c r="A42" s="12"/>
      <c r="B42" s="11" t="s">
        <v>149</v>
      </c>
      <c r="C42" s="43"/>
      <c r="D42" s="43"/>
      <c r="E42" s="43" t="e">
        <f t="shared" si="4"/>
        <v>#DIV/0!</v>
      </c>
      <c r="F42" s="43"/>
    </row>
    <row r="43" spans="1:6" ht="30" customHeight="1" x14ac:dyDescent="0.25">
      <c r="A43" s="12"/>
      <c r="B43" s="11" t="s">
        <v>50</v>
      </c>
      <c r="C43" s="43"/>
      <c r="D43" s="43"/>
      <c r="E43" s="43" t="e">
        <f t="shared" si="4"/>
        <v>#DIV/0!</v>
      </c>
      <c r="F43" s="43"/>
    </row>
    <row r="44" spans="1:6" ht="30" customHeight="1" x14ac:dyDescent="0.25">
      <c r="A44" s="12"/>
      <c r="B44" s="11" t="s">
        <v>51</v>
      </c>
      <c r="C44" s="43"/>
      <c r="D44" s="43"/>
      <c r="E44" s="43" t="e">
        <f t="shared" si="4"/>
        <v>#DIV/0!</v>
      </c>
      <c r="F44" s="43"/>
    </row>
    <row r="45" spans="1:6" ht="30" customHeight="1" x14ac:dyDescent="0.25">
      <c r="A45" s="12"/>
      <c r="B45" s="11" t="s">
        <v>144</v>
      </c>
      <c r="C45" s="43"/>
      <c r="D45" s="43"/>
      <c r="E45" s="43" t="e">
        <f t="shared" si="4"/>
        <v>#DIV/0!</v>
      </c>
      <c r="F45" s="43"/>
    </row>
    <row r="46" spans="1:6" ht="30" customHeight="1" x14ac:dyDescent="0.25">
      <c r="A46" s="12"/>
      <c r="B46" s="11"/>
      <c r="C46" s="43"/>
      <c r="D46" s="43"/>
      <c r="E46" s="43" t="e">
        <f t="shared" si="4"/>
        <v>#DIV/0!</v>
      </c>
      <c r="F46" s="43"/>
    </row>
    <row r="47" spans="1:6" ht="30" customHeight="1" x14ac:dyDescent="0.25">
      <c r="A47" s="12"/>
      <c r="B47" s="11" t="s">
        <v>54</v>
      </c>
      <c r="C47" s="43"/>
      <c r="D47" s="43"/>
      <c r="E47" s="43" t="e">
        <f t="shared" si="4"/>
        <v>#DIV/0!</v>
      </c>
      <c r="F47" s="43"/>
    </row>
    <row r="48" spans="1:6" s="87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:F48" si="5">D49+D50+D51+D52+D53+D54+D55+D56+D57+D58+D59+D60+D61+D62+D63+D64+D65+D66+D67+D68+D69+D70+D71+D72+D73+D75+D76+D77+D78+D79+D80+D81+D82+D83+D84+D85+D86+D87+D88+D89+D90+D91+D92+D93+D94+D95+D96+D97+D98+D74</f>
        <v>0</v>
      </c>
      <c r="E48" s="61" t="e">
        <f>D48/C48*100</f>
        <v>#DIV/0!</v>
      </c>
      <c r="F48" s="61">
        <f t="shared" si="5"/>
        <v>0</v>
      </c>
    </row>
    <row r="49" spans="1:6" ht="30" customHeight="1" x14ac:dyDescent="0.25">
      <c r="A49" s="12"/>
      <c r="B49" s="11" t="s">
        <v>56</v>
      </c>
      <c r="C49" s="43"/>
      <c r="D49" s="43"/>
      <c r="E49" s="43" t="e">
        <f t="shared" ref="E49:E98" si="6">D49/C49*100</f>
        <v>#DIV/0!</v>
      </c>
      <c r="F49" s="43"/>
    </row>
    <row r="50" spans="1:6" ht="30" customHeight="1" x14ac:dyDescent="0.25">
      <c r="A50" s="12"/>
      <c r="B50" s="11" t="s">
        <v>57</v>
      </c>
      <c r="C50" s="43"/>
      <c r="D50" s="43"/>
      <c r="E50" s="43" t="e">
        <f t="shared" si="6"/>
        <v>#DIV/0!</v>
      </c>
      <c r="F50" s="43"/>
    </row>
    <row r="51" spans="1:6" ht="30" customHeight="1" x14ac:dyDescent="0.25">
      <c r="A51" s="12"/>
      <c r="B51" s="11" t="s">
        <v>58</v>
      </c>
      <c r="C51" s="43"/>
      <c r="D51" s="43"/>
      <c r="E51" s="43" t="e">
        <f t="shared" si="6"/>
        <v>#DIV/0!</v>
      </c>
      <c r="F51" s="43"/>
    </row>
    <row r="52" spans="1:6" ht="30" customHeight="1" x14ac:dyDescent="0.25">
      <c r="A52" s="12"/>
      <c r="B52" s="11" t="s">
        <v>59</v>
      </c>
      <c r="C52" s="43"/>
      <c r="D52" s="43"/>
      <c r="E52" s="43" t="e">
        <f t="shared" si="6"/>
        <v>#DIV/0!</v>
      </c>
      <c r="F52" s="43"/>
    </row>
    <row r="53" spans="1:6" s="92" customFormat="1" ht="30" customHeight="1" x14ac:dyDescent="0.25">
      <c r="A53" s="12"/>
      <c r="B53" s="11" t="s">
        <v>60</v>
      </c>
      <c r="C53" s="43"/>
      <c r="D53" s="43"/>
      <c r="E53" s="43" t="e">
        <f t="shared" si="6"/>
        <v>#DIV/0!</v>
      </c>
      <c r="F53" s="43"/>
    </row>
    <row r="54" spans="1:6" ht="30" customHeight="1" x14ac:dyDescent="0.25">
      <c r="A54" s="12"/>
      <c r="B54" s="11" t="s">
        <v>61</v>
      </c>
      <c r="C54" s="43"/>
      <c r="D54" s="43"/>
      <c r="E54" s="43" t="e">
        <f t="shared" si="6"/>
        <v>#DIV/0!</v>
      </c>
      <c r="F54" s="43"/>
    </row>
    <row r="55" spans="1:6" ht="30" customHeight="1" x14ac:dyDescent="0.25">
      <c r="A55" s="12"/>
      <c r="B55" s="23" t="s">
        <v>62</v>
      </c>
      <c r="C55" s="43"/>
      <c r="D55" s="43"/>
      <c r="E55" s="43" t="e">
        <f t="shared" si="6"/>
        <v>#DIV/0!</v>
      </c>
      <c r="F55" s="43"/>
    </row>
    <row r="56" spans="1:6" ht="30" customHeight="1" x14ac:dyDescent="0.25">
      <c r="A56" s="12"/>
      <c r="B56" s="23" t="s">
        <v>63</v>
      </c>
      <c r="C56" s="43"/>
      <c r="D56" s="43"/>
      <c r="E56" s="43" t="e">
        <f t="shared" si="6"/>
        <v>#DIV/0!</v>
      </c>
      <c r="F56" s="43"/>
    </row>
    <row r="57" spans="1:6" ht="30" customHeight="1" x14ac:dyDescent="0.25">
      <c r="A57" s="12"/>
      <c r="B57" s="11" t="s">
        <v>64</v>
      </c>
      <c r="C57" s="43"/>
      <c r="D57" s="43"/>
      <c r="E57" s="43" t="e">
        <f t="shared" si="6"/>
        <v>#DIV/0!</v>
      </c>
      <c r="F57" s="43"/>
    </row>
    <row r="58" spans="1:6" ht="30" customHeight="1" x14ac:dyDescent="0.25">
      <c r="A58" s="12"/>
      <c r="B58" s="11" t="s">
        <v>145</v>
      </c>
      <c r="C58" s="43"/>
      <c r="D58" s="43"/>
      <c r="E58" s="43" t="e">
        <f t="shared" si="6"/>
        <v>#DIV/0!</v>
      </c>
      <c r="F58" s="43"/>
    </row>
    <row r="59" spans="1:6" ht="30" customHeight="1" x14ac:dyDescent="0.25">
      <c r="A59" s="12"/>
      <c r="B59" s="11"/>
      <c r="C59" s="43"/>
      <c r="D59" s="43"/>
      <c r="E59" s="43" t="e">
        <f t="shared" si="6"/>
        <v>#DIV/0!</v>
      </c>
      <c r="F59" s="43"/>
    </row>
    <row r="60" spans="1:6" ht="30" customHeight="1" x14ac:dyDescent="0.25">
      <c r="A60" s="12"/>
      <c r="B60" s="11" t="s">
        <v>67</v>
      </c>
      <c r="C60" s="43"/>
      <c r="D60" s="43"/>
      <c r="E60" s="43" t="e">
        <f t="shared" si="6"/>
        <v>#DIV/0!</v>
      </c>
      <c r="F60" s="43"/>
    </row>
    <row r="61" spans="1:6" ht="30" customHeight="1" x14ac:dyDescent="0.25">
      <c r="A61" s="12"/>
      <c r="B61" s="11" t="s">
        <v>68</v>
      </c>
      <c r="C61" s="43"/>
      <c r="D61" s="43"/>
      <c r="E61" s="43" t="e">
        <f t="shared" si="6"/>
        <v>#DIV/0!</v>
      </c>
      <c r="F61" s="43"/>
    </row>
    <row r="62" spans="1:6" ht="30" customHeight="1" x14ac:dyDescent="0.25">
      <c r="A62" s="12"/>
      <c r="B62" s="11" t="s">
        <v>69</v>
      </c>
      <c r="C62" s="43"/>
      <c r="D62" s="43"/>
      <c r="E62" s="43" t="e">
        <f t="shared" si="6"/>
        <v>#DIV/0!</v>
      </c>
      <c r="F62" s="43"/>
    </row>
    <row r="63" spans="1:6" ht="30" customHeight="1" x14ac:dyDescent="0.25">
      <c r="A63" s="12"/>
      <c r="B63" s="11" t="s">
        <v>146</v>
      </c>
      <c r="C63" s="43"/>
      <c r="D63" s="43"/>
      <c r="E63" s="43" t="e">
        <f t="shared" si="6"/>
        <v>#DIV/0!</v>
      </c>
      <c r="F63" s="43"/>
    </row>
    <row r="64" spans="1:6" ht="30" customHeight="1" x14ac:dyDescent="0.25">
      <c r="A64" s="12"/>
      <c r="B64" s="11"/>
      <c r="C64" s="43"/>
      <c r="D64" s="43"/>
      <c r="E64" s="43" t="e">
        <f t="shared" si="6"/>
        <v>#DIV/0!</v>
      </c>
      <c r="F64" s="43"/>
    </row>
    <row r="65" spans="1:6" ht="30" customHeight="1" x14ac:dyDescent="0.25">
      <c r="A65" s="12"/>
      <c r="B65" s="11" t="s">
        <v>72</v>
      </c>
      <c r="C65" s="43"/>
      <c r="D65" s="43"/>
      <c r="E65" s="43" t="e">
        <f t="shared" si="6"/>
        <v>#DIV/0!</v>
      </c>
      <c r="F65" s="43"/>
    </row>
    <row r="66" spans="1:6" ht="30" customHeight="1" x14ac:dyDescent="0.25">
      <c r="A66" s="12"/>
      <c r="B66" s="11" t="s">
        <v>73</v>
      </c>
      <c r="C66" s="43"/>
      <c r="D66" s="43"/>
      <c r="E66" s="43" t="e">
        <f t="shared" si="6"/>
        <v>#DIV/0!</v>
      </c>
      <c r="F66" s="43"/>
    </row>
    <row r="67" spans="1:6" ht="30" customHeight="1" x14ac:dyDescent="0.25">
      <c r="A67" s="12"/>
      <c r="B67" s="11" t="s">
        <v>74</v>
      </c>
      <c r="C67" s="43"/>
      <c r="D67" s="43"/>
      <c r="E67" s="43" t="e">
        <f t="shared" si="6"/>
        <v>#DIV/0!</v>
      </c>
      <c r="F67" s="43"/>
    </row>
    <row r="68" spans="1:6" ht="30" customHeight="1" x14ac:dyDescent="0.25">
      <c r="A68" s="12"/>
      <c r="B68" s="11" t="s">
        <v>147</v>
      </c>
      <c r="C68" s="43"/>
      <c r="D68" s="43"/>
      <c r="E68" s="43" t="e">
        <f t="shared" si="6"/>
        <v>#DIV/0!</v>
      </c>
      <c r="F68" s="43"/>
    </row>
    <row r="69" spans="1:6" ht="30" customHeight="1" x14ac:dyDescent="0.25">
      <c r="A69" s="12"/>
      <c r="B69" s="11" t="s">
        <v>148</v>
      </c>
      <c r="C69" s="43"/>
      <c r="D69" s="43"/>
      <c r="E69" s="43" t="e">
        <f t="shared" si="6"/>
        <v>#DIV/0!</v>
      </c>
      <c r="F69" s="43"/>
    </row>
    <row r="70" spans="1:6" ht="30" customHeight="1" x14ac:dyDescent="0.25">
      <c r="A70" s="12"/>
      <c r="B70" s="11" t="s">
        <v>77</v>
      </c>
      <c r="C70" s="43"/>
      <c r="D70" s="43"/>
      <c r="E70" s="43" t="e">
        <f t="shared" si="6"/>
        <v>#DIV/0!</v>
      </c>
      <c r="F70" s="43"/>
    </row>
    <row r="71" spans="1:6" ht="30" customHeight="1" x14ac:dyDescent="0.25">
      <c r="A71" s="12"/>
      <c r="B71" s="11" t="s">
        <v>78</v>
      </c>
      <c r="C71" s="43"/>
      <c r="D71" s="43"/>
      <c r="E71" s="43" t="e">
        <f t="shared" si="6"/>
        <v>#DIV/0!</v>
      </c>
      <c r="F71" s="43"/>
    </row>
    <row r="72" spans="1:6" ht="30" customHeight="1" x14ac:dyDescent="0.25">
      <c r="A72" s="12"/>
      <c r="B72" s="11" t="s">
        <v>79</v>
      </c>
      <c r="C72" s="43"/>
      <c r="D72" s="43"/>
      <c r="E72" s="43" t="e">
        <f t="shared" si="6"/>
        <v>#DIV/0!</v>
      </c>
      <c r="F72" s="43"/>
    </row>
    <row r="73" spans="1:6" ht="30" customHeight="1" x14ac:dyDescent="0.25">
      <c r="A73" s="12"/>
      <c r="B73" s="11" t="s">
        <v>80</v>
      </c>
      <c r="C73" s="43"/>
      <c r="D73" s="43"/>
      <c r="E73" s="43" t="e">
        <f t="shared" si="6"/>
        <v>#DIV/0!</v>
      </c>
      <c r="F73" s="43"/>
    </row>
    <row r="74" spans="1:6" ht="30" customHeight="1" x14ac:dyDescent="0.25">
      <c r="A74" s="12"/>
      <c r="B74" s="11" t="s">
        <v>81</v>
      </c>
      <c r="C74" s="43"/>
      <c r="D74" s="43"/>
      <c r="E74" s="43" t="e">
        <f t="shared" si="6"/>
        <v>#DIV/0!</v>
      </c>
      <c r="F74" s="43"/>
    </row>
    <row r="75" spans="1:6" ht="30" customHeight="1" x14ac:dyDescent="0.25">
      <c r="A75" s="12"/>
      <c r="B75" s="11" t="s">
        <v>82</v>
      </c>
      <c r="C75" s="43"/>
      <c r="D75" s="43"/>
      <c r="E75" s="43" t="e">
        <f t="shared" si="6"/>
        <v>#DIV/0!</v>
      </c>
      <c r="F75" s="43"/>
    </row>
    <row r="76" spans="1:6" ht="30" customHeight="1" x14ac:dyDescent="0.25">
      <c r="A76" s="12"/>
      <c r="B76" s="11" t="s">
        <v>83</v>
      </c>
      <c r="C76" s="43"/>
      <c r="D76" s="43"/>
      <c r="E76" s="43" t="e">
        <f t="shared" si="6"/>
        <v>#DIV/0!</v>
      </c>
      <c r="F76" s="43"/>
    </row>
    <row r="77" spans="1:6" ht="30" customHeight="1" x14ac:dyDescent="0.25">
      <c r="A77" s="12"/>
      <c r="B77" s="11" t="s">
        <v>84</v>
      </c>
      <c r="C77" s="43"/>
      <c r="D77" s="43"/>
      <c r="E77" s="43" t="e">
        <f t="shared" si="6"/>
        <v>#DIV/0!</v>
      </c>
      <c r="F77" s="43"/>
    </row>
    <row r="78" spans="1:6" ht="30" customHeight="1" x14ac:dyDescent="0.25">
      <c r="A78" s="12"/>
      <c r="B78" s="11" t="s">
        <v>85</v>
      </c>
      <c r="C78" s="43"/>
      <c r="D78" s="43"/>
      <c r="E78" s="43" t="e">
        <f t="shared" si="6"/>
        <v>#DIV/0!</v>
      </c>
      <c r="F78" s="43"/>
    </row>
    <row r="79" spans="1:6" ht="36.75" customHeight="1" x14ac:dyDescent="0.25">
      <c r="A79" s="12"/>
      <c r="B79" s="11" t="s">
        <v>86</v>
      </c>
      <c r="C79" s="43"/>
      <c r="D79" s="43"/>
      <c r="E79" s="43" t="e">
        <f t="shared" si="6"/>
        <v>#DIV/0!</v>
      </c>
      <c r="F79" s="43"/>
    </row>
    <row r="80" spans="1:6" ht="30" customHeight="1" x14ac:dyDescent="0.25">
      <c r="A80" s="12"/>
      <c r="B80" s="11" t="s">
        <v>87</v>
      </c>
      <c r="C80" s="43"/>
      <c r="D80" s="43"/>
      <c r="E80" s="43" t="e">
        <f t="shared" si="6"/>
        <v>#DIV/0!</v>
      </c>
      <c r="F80" s="43"/>
    </row>
    <row r="81" spans="1:6" ht="30" customHeight="1" x14ac:dyDescent="0.25">
      <c r="A81" s="12"/>
      <c r="B81" s="11" t="s">
        <v>88</v>
      </c>
      <c r="C81" s="43"/>
      <c r="D81" s="43"/>
      <c r="E81" s="43" t="e">
        <f t="shared" si="6"/>
        <v>#DIV/0!</v>
      </c>
      <c r="F81" s="43"/>
    </row>
    <row r="82" spans="1:6" ht="30" customHeight="1" x14ac:dyDescent="0.25">
      <c r="A82" s="12"/>
      <c r="B82" s="11" t="s">
        <v>89</v>
      </c>
      <c r="C82" s="43"/>
      <c r="D82" s="43"/>
      <c r="E82" s="43" t="e">
        <f t="shared" si="6"/>
        <v>#DIV/0!</v>
      </c>
      <c r="F82" s="43"/>
    </row>
    <row r="83" spans="1:6" ht="30" customHeight="1" x14ac:dyDescent="0.25">
      <c r="A83" s="12"/>
      <c r="B83" s="11" t="s">
        <v>90</v>
      </c>
      <c r="C83" s="43"/>
      <c r="D83" s="43"/>
      <c r="E83" s="43" t="e">
        <f t="shared" si="6"/>
        <v>#DIV/0!</v>
      </c>
      <c r="F83" s="43"/>
    </row>
    <row r="84" spans="1:6" ht="30" customHeight="1" x14ac:dyDescent="0.25">
      <c r="A84" s="12"/>
      <c r="B84" s="11" t="s">
        <v>91</v>
      </c>
      <c r="C84" s="43"/>
      <c r="D84" s="43"/>
      <c r="E84" s="43" t="e">
        <f t="shared" si="6"/>
        <v>#DIV/0!</v>
      </c>
      <c r="F84" s="43"/>
    </row>
    <row r="85" spans="1:6" ht="30" customHeight="1" x14ac:dyDescent="0.25">
      <c r="A85" s="12"/>
      <c r="B85" s="11" t="s">
        <v>92</v>
      </c>
      <c r="C85" s="43"/>
      <c r="D85" s="43"/>
      <c r="E85" s="43" t="e">
        <f t="shared" si="6"/>
        <v>#DIV/0!</v>
      </c>
      <c r="F85" s="43"/>
    </row>
    <row r="86" spans="1:6" ht="30" customHeight="1" x14ac:dyDescent="0.25">
      <c r="A86" s="12"/>
      <c r="B86" s="11" t="s">
        <v>93</v>
      </c>
      <c r="C86" s="43"/>
      <c r="D86" s="43"/>
      <c r="E86" s="43" t="e">
        <f t="shared" si="6"/>
        <v>#DIV/0!</v>
      </c>
      <c r="F86" s="43"/>
    </row>
    <row r="87" spans="1:6" ht="30" customHeight="1" x14ac:dyDescent="0.25">
      <c r="A87" s="12"/>
      <c r="B87" s="11" t="s">
        <v>140</v>
      </c>
      <c r="C87" s="43"/>
      <c r="D87" s="43"/>
      <c r="E87" s="43" t="e">
        <f t="shared" si="6"/>
        <v>#DIV/0!</v>
      </c>
      <c r="F87" s="43"/>
    </row>
    <row r="88" spans="1:6" ht="30" customHeight="1" x14ac:dyDescent="0.25">
      <c r="A88" s="12"/>
      <c r="B88" s="11" t="s">
        <v>94</v>
      </c>
      <c r="C88" s="43"/>
      <c r="D88" s="43"/>
      <c r="E88" s="43" t="e">
        <f t="shared" si="6"/>
        <v>#DIV/0!</v>
      </c>
      <c r="F88" s="43"/>
    </row>
    <row r="89" spans="1:6" ht="30" customHeight="1" x14ac:dyDescent="0.25">
      <c r="A89" s="12"/>
      <c r="B89" s="11" t="s">
        <v>95</v>
      </c>
      <c r="C89" s="43"/>
      <c r="D89" s="43"/>
      <c r="E89" s="43" t="e">
        <f t="shared" si="6"/>
        <v>#DIV/0!</v>
      </c>
      <c r="F89" s="43"/>
    </row>
    <row r="90" spans="1:6" ht="30" customHeight="1" x14ac:dyDescent="0.25">
      <c r="A90" s="12"/>
      <c r="B90" s="11" t="s">
        <v>96</v>
      </c>
      <c r="C90" s="43"/>
      <c r="D90" s="43"/>
      <c r="E90" s="43" t="e">
        <f t="shared" si="6"/>
        <v>#DIV/0!</v>
      </c>
      <c r="F90" s="43"/>
    </row>
    <row r="91" spans="1:6" ht="30" customHeight="1" x14ac:dyDescent="0.25">
      <c r="A91" s="12"/>
      <c r="B91" s="11" t="s">
        <v>97</v>
      </c>
      <c r="C91" s="43"/>
      <c r="D91" s="43"/>
      <c r="E91" s="43" t="e">
        <f t="shared" si="6"/>
        <v>#DIV/0!</v>
      </c>
      <c r="F91" s="43"/>
    </row>
    <row r="92" spans="1:6" ht="30" customHeight="1" x14ac:dyDescent="0.25">
      <c r="A92" s="12"/>
      <c r="B92" s="11" t="s">
        <v>98</v>
      </c>
      <c r="C92" s="43"/>
      <c r="D92" s="43"/>
      <c r="E92" s="43" t="e">
        <f t="shared" si="6"/>
        <v>#DIV/0!</v>
      </c>
      <c r="F92" s="43"/>
    </row>
    <row r="93" spans="1:6" ht="30" customHeight="1" x14ac:dyDescent="0.25">
      <c r="A93" s="12"/>
      <c r="B93" s="11"/>
      <c r="C93" s="43"/>
      <c r="D93" s="43"/>
      <c r="E93" s="43" t="e">
        <f t="shared" si="6"/>
        <v>#DIV/0!</v>
      </c>
      <c r="F93" s="43"/>
    </row>
    <row r="94" spans="1:6" ht="30" customHeight="1" x14ac:dyDescent="0.25">
      <c r="A94" s="12"/>
      <c r="B94" s="24"/>
      <c r="C94" s="43"/>
      <c r="D94" s="43"/>
      <c r="E94" s="43" t="e">
        <f t="shared" si="6"/>
        <v>#DIV/0!</v>
      </c>
      <c r="F94" s="43"/>
    </row>
    <row r="95" spans="1:6" ht="30" customHeight="1" x14ac:dyDescent="0.25">
      <c r="A95" s="12"/>
      <c r="B95" s="11" t="s">
        <v>100</v>
      </c>
      <c r="C95" s="43"/>
      <c r="D95" s="43"/>
      <c r="E95" s="43" t="e">
        <f t="shared" si="6"/>
        <v>#DIV/0!</v>
      </c>
      <c r="F95" s="43"/>
    </row>
    <row r="96" spans="1:6" ht="30" customHeight="1" x14ac:dyDescent="0.25">
      <c r="A96" s="12"/>
      <c r="B96" s="11" t="s">
        <v>101</v>
      </c>
      <c r="C96" s="43"/>
      <c r="D96" s="43"/>
      <c r="E96" s="43" t="e">
        <f t="shared" si="6"/>
        <v>#DIV/0!</v>
      </c>
      <c r="F96" s="43"/>
    </row>
    <row r="97" spans="1:6" ht="30" customHeight="1" x14ac:dyDescent="0.25">
      <c r="A97" s="12"/>
      <c r="B97" s="11" t="s">
        <v>102</v>
      </c>
      <c r="C97" s="43"/>
      <c r="D97" s="43"/>
      <c r="E97" s="43" t="e">
        <f t="shared" si="6"/>
        <v>#DIV/0!</v>
      </c>
      <c r="F97" s="43"/>
    </row>
    <row r="98" spans="1:6" ht="30" customHeight="1" x14ac:dyDescent="0.25">
      <c r="A98" s="12"/>
      <c r="B98" s="11" t="s">
        <v>142</v>
      </c>
      <c r="C98" s="43"/>
      <c r="D98" s="43"/>
      <c r="E98" s="43" t="e">
        <f t="shared" si="6"/>
        <v>#DIV/0!</v>
      </c>
      <c r="F98" s="43"/>
    </row>
    <row r="99" spans="1:6" s="87" customFormat="1" ht="30" customHeight="1" x14ac:dyDescent="0.25">
      <c r="A99" s="59" t="s">
        <v>9</v>
      </c>
      <c r="B99" s="60" t="s">
        <v>103</v>
      </c>
      <c r="C99" s="61">
        <f>C100</f>
        <v>0</v>
      </c>
      <c r="D99" s="61">
        <f t="shared" ref="D99:F99" si="7">D100</f>
        <v>0</v>
      </c>
      <c r="E99" s="61" t="e">
        <f>D99/C99*100</f>
        <v>#DIV/0!</v>
      </c>
      <c r="F99" s="61">
        <f t="shared" si="7"/>
        <v>0</v>
      </c>
    </row>
    <row r="100" spans="1:6" ht="30" customHeight="1" x14ac:dyDescent="0.25">
      <c r="A100" s="12" t="s">
        <v>1</v>
      </c>
      <c r="B100" s="11" t="s">
        <v>104</v>
      </c>
      <c r="C100" s="43"/>
      <c r="D100" s="43"/>
      <c r="E100" s="43" t="e">
        <f t="shared" ref="E100:E106" si="8">D100/C100*100</f>
        <v>#DIV/0!</v>
      </c>
      <c r="F100" s="43"/>
    </row>
    <row r="101" spans="1:6" s="87" customFormat="1" ht="30" customHeight="1" x14ac:dyDescent="0.25">
      <c r="A101" s="59" t="s">
        <v>11</v>
      </c>
      <c r="B101" s="60" t="s">
        <v>105</v>
      </c>
      <c r="C101" s="61">
        <f>C102+C103+C104</f>
        <v>0</v>
      </c>
      <c r="D101" s="61">
        <f t="shared" ref="D101:F101" si="9">D102+D103+D104</f>
        <v>0</v>
      </c>
      <c r="E101" s="61" t="e">
        <f>D101/C101*100</f>
        <v>#DIV/0!</v>
      </c>
      <c r="F101" s="61">
        <f t="shared" si="9"/>
        <v>0</v>
      </c>
    </row>
    <row r="102" spans="1:6" s="92" customFormat="1" ht="30" customHeight="1" x14ac:dyDescent="0.25">
      <c r="A102" s="12"/>
      <c r="B102" s="11" t="s">
        <v>106</v>
      </c>
      <c r="C102" s="43"/>
      <c r="D102" s="43"/>
      <c r="E102" s="43" t="e">
        <f t="shared" si="8"/>
        <v>#DIV/0!</v>
      </c>
      <c r="F102" s="43"/>
    </row>
    <row r="103" spans="1:6" s="92" customFormat="1" ht="30" customHeight="1" x14ac:dyDescent="0.25">
      <c r="A103" s="12"/>
      <c r="B103" s="11" t="s">
        <v>107</v>
      </c>
      <c r="C103" s="43"/>
      <c r="D103" s="43"/>
      <c r="E103" s="43" t="e">
        <f t="shared" si="8"/>
        <v>#DIV/0!</v>
      </c>
      <c r="F103" s="43"/>
    </row>
    <row r="104" spans="1:6" s="92" customFormat="1" ht="30" customHeight="1" x14ac:dyDescent="0.25">
      <c r="A104" s="12"/>
      <c r="B104" s="11" t="s">
        <v>108</v>
      </c>
      <c r="C104" s="43"/>
      <c r="D104" s="43"/>
      <c r="E104" s="43" t="e">
        <f t="shared" si="8"/>
        <v>#DIV/0!</v>
      </c>
      <c r="F104" s="43"/>
    </row>
    <row r="105" spans="1:6" s="87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:F105" si="10">D106</f>
        <v>0</v>
      </c>
      <c r="E105" s="53" t="e">
        <f t="shared" si="8"/>
        <v>#DIV/0!</v>
      </c>
      <c r="F105" s="61">
        <f t="shared" si="10"/>
        <v>0</v>
      </c>
    </row>
    <row r="106" spans="1:6" ht="30" customHeight="1" x14ac:dyDescent="0.25">
      <c r="A106" s="46"/>
      <c r="B106" s="20" t="s">
        <v>110</v>
      </c>
      <c r="C106" s="43">
        <v>0</v>
      </c>
      <c r="D106" s="43"/>
      <c r="E106" s="43" t="e">
        <f t="shared" si="8"/>
        <v>#DIV/0!</v>
      </c>
      <c r="F106" s="43"/>
    </row>
    <row r="107" spans="1:6" s="87" customFormat="1" ht="30" customHeight="1" x14ac:dyDescent="0.25">
      <c r="A107" s="59" t="s">
        <v>19</v>
      </c>
      <c r="B107" s="60" t="s">
        <v>111</v>
      </c>
      <c r="C107" s="61">
        <f>C108+C109+C110+C111+C112+C113+C114+C115+C116+C117+C118+C119+C120+C121+C122+C123</f>
        <v>0</v>
      </c>
      <c r="D107" s="61">
        <f t="shared" ref="D107:F107" si="11">D108+D109+D110+D111+D112+D113+D114+D115+D116+D117+D118+D119+D120+D121+D122+D123</f>
        <v>0</v>
      </c>
      <c r="E107" s="61" t="e">
        <f>D107/C107*100</f>
        <v>#DIV/0!</v>
      </c>
      <c r="F107" s="61">
        <f t="shared" si="11"/>
        <v>0</v>
      </c>
    </row>
    <row r="108" spans="1:6" ht="30" customHeight="1" x14ac:dyDescent="0.25">
      <c r="A108" s="12"/>
      <c r="B108" s="11" t="s">
        <v>112</v>
      </c>
      <c r="C108" s="43"/>
      <c r="D108" s="43"/>
      <c r="E108" s="43" t="e">
        <f t="shared" ref="E108:E131" si="12">D108/C108*100</f>
        <v>#DIV/0!</v>
      </c>
      <c r="F108" s="43"/>
    </row>
    <row r="109" spans="1:6" ht="30" customHeight="1" x14ac:dyDescent="0.25">
      <c r="A109" s="12"/>
      <c r="B109" s="11" t="s">
        <v>113</v>
      </c>
      <c r="C109" s="43"/>
      <c r="D109" s="43"/>
      <c r="E109" s="43" t="e">
        <f t="shared" si="12"/>
        <v>#DIV/0!</v>
      </c>
      <c r="F109" s="43"/>
    </row>
    <row r="110" spans="1:6" ht="30" customHeight="1" x14ac:dyDescent="0.25">
      <c r="A110" s="12"/>
      <c r="B110" s="11" t="s">
        <v>114</v>
      </c>
      <c r="C110" s="43"/>
      <c r="D110" s="43"/>
      <c r="E110" s="43" t="e">
        <f t="shared" si="12"/>
        <v>#DIV/0!</v>
      </c>
      <c r="F110" s="43"/>
    </row>
    <row r="111" spans="1:6" ht="30" customHeight="1" x14ac:dyDescent="0.25">
      <c r="A111" s="12" t="s">
        <v>1</v>
      </c>
      <c r="B111" s="11" t="s">
        <v>115</v>
      </c>
      <c r="C111" s="43"/>
      <c r="D111" s="43"/>
      <c r="E111" s="43" t="e">
        <f t="shared" si="12"/>
        <v>#DIV/0!</v>
      </c>
      <c r="F111" s="43"/>
    </row>
    <row r="112" spans="1:6" ht="30" customHeight="1" x14ac:dyDescent="0.25">
      <c r="A112" s="12"/>
      <c r="B112" s="11" t="s">
        <v>116</v>
      </c>
      <c r="C112" s="43"/>
      <c r="D112" s="43"/>
      <c r="E112" s="43" t="e">
        <f t="shared" si="12"/>
        <v>#DIV/0!</v>
      </c>
      <c r="F112" s="43"/>
    </row>
    <row r="113" spans="1:6" ht="30" customHeight="1" x14ac:dyDescent="0.25">
      <c r="A113" s="12"/>
      <c r="B113" s="11" t="s">
        <v>117</v>
      </c>
      <c r="C113" s="43"/>
      <c r="D113" s="43"/>
      <c r="E113" s="43" t="e">
        <f t="shared" si="12"/>
        <v>#DIV/0!</v>
      </c>
      <c r="F113" s="43"/>
    </row>
    <row r="114" spans="1:6" ht="30" customHeight="1" x14ac:dyDescent="0.25">
      <c r="A114" s="12"/>
      <c r="B114" s="11" t="s">
        <v>118</v>
      </c>
      <c r="C114" s="43"/>
      <c r="D114" s="43"/>
      <c r="E114" s="43" t="e">
        <f t="shared" si="12"/>
        <v>#DIV/0!</v>
      </c>
      <c r="F114" s="43"/>
    </row>
    <row r="115" spans="1:6" ht="30" customHeight="1" x14ac:dyDescent="0.25">
      <c r="A115" s="12"/>
      <c r="B115" s="11" t="s">
        <v>119</v>
      </c>
      <c r="C115" s="43"/>
      <c r="D115" s="43"/>
      <c r="E115" s="43" t="e">
        <f t="shared" si="12"/>
        <v>#DIV/0!</v>
      </c>
      <c r="F115" s="43"/>
    </row>
    <row r="116" spans="1:6" ht="30" customHeight="1" x14ac:dyDescent="0.25">
      <c r="A116" s="12"/>
      <c r="B116" s="11" t="s">
        <v>120</v>
      </c>
      <c r="C116" s="43"/>
      <c r="D116" s="43"/>
      <c r="E116" s="43" t="e">
        <f t="shared" si="12"/>
        <v>#DIV/0!</v>
      </c>
      <c r="F116" s="43"/>
    </row>
    <row r="117" spans="1:6" ht="30" customHeight="1" x14ac:dyDescent="0.25">
      <c r="A117" s="12"/>
      <c r="B117" s="11" t="s">
        <v>121</v>
      </c>
      <c r="C117" s="43"/>
      <c r="D117" s="43"/>
      <c r="E117" s="43" t="e">
        <f t="shared" si="12"/>
        <v>#DIV/0!</v>
      </c>
      <c r="F117" s="43"/>
    </row>
    <row r="118" spans="1:6" ht="30" customHeight="1" x14ac:dyDescent="0.25">
      <c r="A118" s="12"/>
      <c r="B118" s="11" t="s">
        <v>122</v>
      </c>
      <c r="C118" s="43"/>
      <c r="D118" s="43"/>
      <c r="E118" s="43" t="e">
        <f t="shared" si="12"/>
        <v>#DIV/0!</v>
      </c>
      <c r="F118" s="43"/>
    </row>
    <row r="119" spans="1:6" ht="30" customHeight="1" x14ac:dyDescent="0.25">
      <c r="A119" s="12"/>
      <c r="B119" s="11" t="s">
        <v>123</v>
      </c>
      <c r="C119" s="43"/>
      <c r="D119" s="43"/>
      <c r="E119" s="43" t="e">
        <f t="shared" si="12"/>
        <v>#DIV/0!</v>
      </c>
      <c r="F119" s="43"/>
    </row>
    <row r="120" spans="1:6" ht="30" customHeight="1" x14ac:dyDescent="0.25">
      <c r="A120" s="12"/>
      <c r="B120" s="11" t="s">
        <v>124</v>
      </c>
      <c r="C120" s="43"/>
      <c r="D120" s="43"/>
      <c r="E120" s="43" t="e">
        <f t="shared" si="12"/>
        <v>#DIV/0!</v>
      </c>
      <c r="F120" s="43"/>
    </row>
    <row r="121" spans="1:6" ht="30" customHeight="1" x14ac:dyDescent="0.25">
      <c r="A121" s="12"/>
      <c r="B121" s="11" t="s">
        <v>125</v>
      </c>
      <c r="C121" s="43"/>
      <c r="D121" s="43"/>
      <c r="E121" s="43" t="e">
        <f t="shared" si="12"/>
        <v>#DIV/0!</v>
      </c>
      <c r="F121" s="43"/>
    </row>
    <row r="122" spans="1:6" ht="30" customHeight="1" x14ac:dyDescent="0.25">
      <c r="A122" s="12"/>
      <c r="B122" s="11" t="s">
        <v>126</v>
      </c>
      <c r="C122" s="43"/>
      <c r="D122" s="43"/>
      <c r="E122" s="43" t="e">
        <f t="shared" si="12"/>
        <v>#DIV/0!</v>
      </c>
      <c r="F122" s="43"/>
    </row>
    <row r="123" spans="1:6" ht="30" customHeight="1" x14ac:dyDescent="0.25">
      <c r="A123" s="12"/>
      <c r="B123" s="11" t="s">
        <v>127</v>
      </c>
      <c r="C123" s="43"/>
      <c r="D123" s="43"/>
      <c r="E123" s="43" t="e">
        <f t="shared" si="12"/>
        <v>#DIV/0!</v>
      </c>
      <c r="F123" s="43"/>
    </row>
    <row r="124" spans="1:6" s="87" customFormat="1" ht="30" customHeight="1" x14ac:dyDescent="0.25">
      <c r="A124" s="65" t="s">
        <v>21</v>
      </c>
      <c r="B124" s="66" t="s">
        <v>128</v>
      </c>
      <c r="C124" s="67">
        <f>C125+C126</f>
        <v>0</v>
      </c>
      <c r="D124" s="67">
        <f>D125+D126</f>
        <v>0</v>
      </c>
      <c r="E124" s="53" t="e">
        <f t="shared" si="12"/>
        <v>#DIV/0!</v>
      </c>
      <c r="F124" s="67">
        <f>F125+F126</f>
        <v>0</v>
      </c>
    </row>
    <row r="125" spans="1:6" ht="30" customHeight="1" x14ac:dyDescent="0.25">
      <c r="A125" s="12"/>
      <c r="B125" s="11" t="s">
        <v>129</v>
      </c>
      <c r="C125" s="43">
        <v>0</v>
      </c>
      <c r="D125" s="43"/>
      <c r="E125" s="43" t="e">
        <f t="shared" si="12"/>
        <v>#DIV/0!</v>
      </c>
      <c r="F125" s="43"/>
    </row>
    <row r="126" spans="1:6" ht="30" customHeight="1" x14ac:dyDescent="0.25">
      <c r="A126" s="12"/>
      <c r="B126" s="11" t="s">
        <v>130</v>
      </c>
      <c r="C126" s="43">
        <v>0</v>
      </c>
      <c r="D126" s="43"/>
      <c r="E126" s="43" t="e">
        <f t="shared" si="12"/>
        <v>#DIV/0!</v>
      </c>
      <c r="F126" s="43"/>
    </row>
    <row r="127" spans="1:6" s="87" customFormat="1" ht="30" customHeight="1" x14ac:dyDescent="0.25">
      <c r="A127" s="65" t="s">
        <v>23</v>
      </c>
      <c r="B127" s="66" t="s">
        <v>131</v>
      </c>
      <c r="C127" s="67">
        <f>C128+C129+C130+C131</f>
        <v>0</v>
      </c>
      <c r="D127" s="67">
        <f t="shared" ref="D127" si="13">D128+D129+D130+D131</f>
        <v>0</v>
      </c>
      <c r="E127" s="53" t="e">
        <f t="shared" si="12"/>
        <v>#DIV/0!</v>
      </c>
      <c r="F127" s="67">
        <f t="shared" ref="F127" si="14">F128+F129+F130+F131</f>
        <v>0</v>
      </c>
    </row>
    <row r="128" spans="1:6" s="84" customFormat="1" ht="30" customHeight="1" x14ac:dyDescent="0.25">
      <c r="A128" s="54"/>
      <c r="B128" s="22" t="s">
        <v>132</v>
      </c>
      <c r="C128" s="43">
        <v>0</v>
      </c>
      <c r="D128" s="43"/>
      <c r="E128" s="43" t="e">
        <f t="shared" si="12"/>
        <v>#DIV/0!</v>
      </c>
      <c r="F128" s="43"/>
    </row>
    <row r="129" spans="1:6" ht="51" customHeight="1" x14ac:dyDescent="0.25">
      <c r="A129" s="12"/>
      <c r="B129" s="11" t="s">
        <v>133</v>
      </c>
      <c r="C129" s="43">
        <v>0</v>
      </c>
      <c r="D129" s="43"/>
      <c r="E129" s="43" t="e">
        <f t="shared" si="12"/>
        <v>#DIV/0!</v>
      </c>
      <c r="F129" s="43"/>
    </row>
    <row r="130" spans="1:6" ht="30" customHeight="1" x14ac:dyDescent="0.25">
      <c r="A130" s="12"/>
      <c r="B130" s="11" t="s">
        <v>134</v>
      </c>
      <c r="C130" s="43">
        <v>0</v>
      </c>
      <c r="D130" s="43"/>
      <c r="E130" s="43" t="e">
        <f t="shared" si="12"/>
        <v>#DIV/0!</v>
      </c>
      <c r="F130" s="43"/>
    </row>
    <row r="131" spans="1:6" ht="30" customHeight="1" x14ac:dyDescent="0.25">
      <c r="A131" s="12"/>
      <c r="B131" s="11" t="s">
        <v>135</v>
      </c>
      <c r="C131" s="43">
        <v>0</v>
      </c>
      <c r="D131" s="43"/>
      <c r="E131" s="43" t="e">
        <f t="shared" si="12"/>
        <v>#DIV/0!</v>
      </c>
      <c r="F131" s="43"/>
    </row>
    <row r="132" spans="1:6" s="86" customFormat="1" ht="30" customHeight="1" x14ac:dyDescent="0.25">
      <c r="A132" s="16" t="s">
        <v>25</v>
      </c>
      <c r="B132" s="25" t="s">
        <v>138</v>
      </c>
      <c r="C132" s="31">
        <f t="shared" ref="C132:D132" si="15">C9-C29</f>
        <v>0</v>
      </c>
      <c r="D132" s="31">
        <f t="shared" si="15"/>
        <v>0</v>
      </c>
      <c r="E132" s="13" t="e">
        <f>D132/C132*100</f>
        <v>#DIV/0!</v>
      </c>
      <c r="F132" s="31">
        <f t="shared" ref="F132" si="16">F9-F29</f>
        <v>0</v>
      </c>
    </row>
  </sheetData>
  <mergeCells count="13">
    <mergeCell ref="B4:E4"/>
    <mergeCell ref="A6:A8"/>
    <mergeCell ref="B6:B8"/>
    <mergeCell ref="C6:C8"/>
    <mergeCell ref="D6:D8"/>
    <mergeCell ref="E6:E8"/>
    <mergeCell ref="F6:F8"/>
    <mergeCell ref="F26:F2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34"/>
  <sheetViews>
    <sheetView topLeftCell="A17" workbookViewId="0">
      <selection activeCell="D26" sqref="D26:D28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6" width="14.28515625" style="55" bestFit="1" customWidth="1"/>
    <col min="7" max="7" width="12.140625" style="55" bestFit="1" customWidth="1"/>
    <col min="8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x14ac:dyDescent="0.25">
      <c r="A2" s="73"/>
      <c r="B2" s="18" t="s">
        <v>0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157</v>
      </c>
      <c r="C3" s="30"/>
      <c r="D3" s="30"/>
      <c r="E3" s="30"/>
    </row>
    <row r="4" spans="1:5" s="87" customFormat="1" ht="15.75" x14ac:dyDescent="0.25">
      <c r="A4" s="76"/>
      <c r="B4" s="117" t="s">
        <v>164</v>
      </c>
      <c r="C4" s="117"/>
      <c r="D4" s="117"/>
      <c r="E4" s="117"/>
    </row>
    <row r="5" spans="1:5" s="85" customFormat="1" ht="15.75" x14ac:dyDescent="0.25">
      <c r="A5" s="1"/>
      <c r="B5" s="17"/>
      <c r="C5" s="26"/>
      <c r="D5" s="26"/>
      <c r="E5" s="27"/>
    </row>
    <row r="6" spans="1:5" s="85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85" customFormat="1" ht="15" customHeight="1" x14ac:dyDescent="0.25">
      <c r="A7" s="119"/>
      <c r="B7" s="122"/>
      <c r="C7" s="115"/>
      <c r="D7" s="115"/>
      <c r="E7" s="115"/>
    </row>
    <row r="8" spans="1:5" s="85" customFormat="1" ht="25.5" customHeight="1" x14ac:dyDescent="0.25">
      <c r="A8" s="120"/>
      <c r="B8" s="123"/>
      <c r="C8" s="116"/>
      <c r="D8" s="116"/>
      <c r="E8" s="116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449500</v>
      </c>
      <c r="D9" s="102">
        <f>D10+D11+D12+D13+D14+D15+D16+D17+D18+D19+D20+D21+D22+D23+D24+D25</f>
        <v>457760.47000000003</v>
      </c>
      <c r="E9" s="102">
        <f>D9/C9*100</f>
        <v>101.83770189098999</v>
      </c>
    </row>
    <row r="10" spans="1:5" ht="30" customHeight="1" x14ac:dyDescent="0.25">
      <c r="A10" s="42" t="s">
        <v>5</v>
      </c>
      <c r="B10" s="20" t="s">
        <v>6</v>
      </c>
      <c r="C10" s="106">
        <v>0</v>
      </c>
      <c r="D10" s="43"/>
      <c r="E10" s="49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8</v>
      </c>
      <c r="C11" s="106">
        <v>0</v>
      </c>
      <c r="D11" s="43"/>
      <c r="E11" s="49" t="e">
        <f t="shared" si="0"/>
        <v>#DIV/0!</v>
      </c>
    </row>
    <row r="12" spans="1:5" ht="30" customHeight="1" x14ac:dyDescent="0.25">
      <c r="A12" s="44" t="s">
        <v>9</v>
      </c>
      <c r="B12" s="11" t="s">
        <v>10</v>
      </c>
      <c r="C12" s="106">
        <v>0</v>
      </c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12</v>
      </c>
      <c r="C13" s="106">
        <v>0</v>
      </c>
      <c r="D13" s="43"/>
      <c r="E13" s="49" t="e">
        <f t="shared" si="0"/>
        <v>#DIV/0!</v>
      </c>
    </row>
    <row r="14" spans="1:5" ht="30" customHeight="1" x14ac:dyDescent="0.25">
      <c r="A14" s="44" t="s">
        <v>13</v>
      </c>
      <c r="B14" s="11" t="s">
        <v>14</v>
      </c>
      <c r="C14" s="106">
        <v>0</v>
      </c>
      <c r="D14" s="43"/>
      <c r="E14" s="49" t="e">
        <f t="shared" si="0"/>
        <v>#DIV/0!</v>
      </c>
    </row>
    <row r="15" spans="1:5" ht="30" customHeight="1" x14ac:dyDescent="0.25">
      <c r="A15" s="44" t="s">
        <v>15</v>
      </c>
      <c r="B15" s="11" t="s">
        <v>16</v>
      </c>
      <c r="C15" s="106">
        <v>240000</v>
      </c>
      <c r="D15" s="43">
        <f>229908.76+3311.06+15100+800</f>
        <v>249119.82</v>
      </c>
      <c r="E15" s="49">
        <f t="shared" si="0"/>
        <v>103.79992499999999</v>
      </c>
    </row>
    <row r="16" spans="1:5" ht="30" customHeight="1" x14ac:dyDescent="0.25">
      <c r="A16" s="42" t="s">
        <v>17</v>
      </c>
      <c r="B16" s="11" t="s">
        <v>18</v>
      </c>
      <c r="C16" s="106">
        <v>205800</v>
      </c>
      <c r="D16" s="43">
        <v>203040</v>
      </c>
      <c r="E16" s="49">
        <f t="shared" si="0"/>
        <v>98.658892128279888</v>
      </c>
    </row>
    <row r="17" spans="1:5" ht="30" customHeight="1" x14ac:dyDescent="0.25">
      <c r="A17" s="44" t="s">
        <v>19</v>
      </c>
      <c r="B17" s="11" t="s">
        <v>20</v>
      </c>
      <c r="C17" s="106"/>
      <c r="D17" s="43"/>
      <c r="E17" s="49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106"/>
      <c r="D18" s="43"/>
      <c r="E18" s="49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106"/>
      <c r="D19" s="43"/>
      <c r="E19" s="49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106"/>
      <c r="D20" s="43"/>
      <c r="E20" s="49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106"/>
      <c r="D21" s="43"/>
      <c r="E21" s="49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106"/>
      <c r="D22" s="43"/>
      <c r="E22" s="49" t="e">
        <f t="shared" si="0"/>
        <v>#DIV/0!</v>
      </c>
    </row>
    <row r="23" spans="1:5" ht="30" customHeight="1" x14ac:dyDescent="0.25">
      <c r="A23" s="44" t="s">
        <v>31</v>
      </c>
      <c r="B23" s="11" t="s">
        <v>32</v>
      </c>
      <c r="C23" s="106">
        <v>1000</v>
      </c>
      <c r="D23" s="43">
        <f>910.65</f>
        <v>910.65</v>
      </c>
      <c r="E23" s="49">
        <f t="shared" si="0"/>
        <v>91.064999999999998</v>
      </c>
    </row>
    <row r="24" spans="1:5" ht="30" customHeight="1" x14ac:dyDescent="0.25">
      <c r="A24" s="44" t="s">
        <v>33</v>
      </c>
      <c r="B24" s="11" t="s">
        <v>34</v>
      </c>
      <c r="C24" s="106"/>
      <c r="D24" s="43">
        <v>1990</v>
      </c>
      <c r="E24" s="49" t="e">
        <f t="shared" si="0"/>
        <v>#DIV/0!</v>
      </c>
    </row>
    <row r="25" spans="1:5" s="92" customFormat="1" ht="30" customHeight="1" x14ac:dyDescent="0.25">
      <c r="A25" s="42" t="s">
        <v>35</v>
      </c>
      <c r="B25" s="11" t="s">
        <v>36</v>
      </c>
      <c r="C25" s="106">
        <v>2700</v>
      </c>
      <c r="D25" s="43">
        <v>2700</v>
      </c>
      <c r="E25" s="49">
        <f t="shared" si="0"/>
        <v>100</v>
      </c>
    </row>
    <row r="26" spans="1:5" s="85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85" customFormat="1" ht="25.5" customHeight="1" x14ac:dyDescent="0.25">
      <c r="A27" s="119"/>
      <c r="B27" s="112"/>
      <c r="C27" s="115"/>
      <c r="D27" s="115"/>
      <c r="E27" s="115"/>
    </row>
    <row r="28" spans="1:5" s="85" customFormat="1" ht="30" hidden="1" customHeight="1" x14ac:dyDescent="0.25">
      <c r="A28" s="120"/>
      <c r="B28" s="113"/>
      <c r="C28" s="116"/>
      <c r="D28" s="116"/>
      <c r="E28" s="116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119411</v>
      </c>
      <c r="D29" s="102">
        <f>D31+D48+D99+D101+D105+D109+D126+D129+D107</f>
        <v>137857.16999999998</v>
      </c>
      <c r="E29" s="102">
        <f>D29/C29*100</f>
        <v>115.44763045280584</v>
      </c>
    </row>
    <row r="30" spans="1:5" s="85" customFormat="1" ht="30" customHeight="1" x14ac:dyDescent="0.25">
      <c r="A30" s="9"/>
      <c r="B30" s="88"/>
      <c r="C30" s="5"/>
      <c r="D30" s="5"/>
      <c r="E30" s="10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8000</v>
      </c>
      <c r="D31" s="61">
        <f t="shared" ref="D31" si="1">D32+D33+D34+D35+D36+D37+D38+D39+D40+D41+D42+D43+D44+D45+D46+D47</f>
        <v>9977.92</v>
      </c>
      <c r="E31" s="61">
        <f>D31/C31*100</f>
        <v>124.72399999999999</v>
      </c>
    </row>
    <row r="32" spans="1:5" s="84" customFormat="1" ht="30" customHeight="1" x14ac:dyDescent="0.25">
      <c r="A32" s="51"/>
      <c r="B32" s="22" t="s">
        <v>41</v>
      </c>
      <c r="C32" s="106">
        <v>3000</v>
      </c>
      <c r="D32" s="43">
        <v>4797.7299999999996</v>
      </c>
      <c r="E32" s="43">
        <f t="shared" ref="E32:E95" si="2">D32/C32*100</f>
        <v>159.92433333333332</v>
      </c>
    </row>
    <row r="33" spans="1:5" s="84" customFormat="1" ht="30" customHeight="1" x14ac:dyDescent="0.25">
      <c r="A33" s="51"/>
      <c r="B33" s="22" t="s">
        <v>42</v>
      </c>
      <c r="C33" s="106"/>
      <c r="D33" s="43"/>
      <c r="E33" s="43" t="e">
        <f t="shared" si="2"/>
        <v>#DIV/0!</v>
      </c>
    </row>
    <row r="34" spans="1:5" ht="30" customHeight="1" x14ac:dyDescent="0.25">
      <c r="A34" s="12" t="s">
        <v>1</v>
      </c>
      <c r="B34" s="11" t="s">
        <v>43</v>
      </c>
      <c r="C34" s="106">
        <v>1000</v>
      </c>
      <c r="D34" s="43">
        <f>819.68</f>
        <v>819.68</v>
      </c>
      <c r="E34" s="43">
        <f t="shared" si="2"/>
        <v>81.967999999999989</v>
      </c>
    </row>
    <row r="35" spans="1:5" ht="30" customHeight="1" x14ac:dyDescent="0.25">
      <c r="A35" s="12"/>
      <c r="B35" s="11" t="s">
        <v>44</v>
      </c>
      <c r="C35" s="106"/>
      <c r="D35" s="43"/>
      <c r="E35" s="43" t="e">
        <f t="shared" si="2"/>
        <v>#DIV/0!</v>
      </c>
    </row>
    <row r="36" spans="1:5" ht="30" customHeight="1" x14ac:dyDescent="0.25">
      <c r="A36" s="12"/>
      <c r="B36" s="11" t="s">
        <v>45</v>
      </c>
      <c r="C36" s="106"/>
      <c r="D36" s="43"/>
      <c r="E36" s="43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106"/>
      <c r="D37" s="43"/>
      <c r="E37" s="43" t="e">
        <f t="shared" si="2"/>
        <v>#DIV/0!</v>
      </c>
    </row>
    <row r="38" spans="1:5" ht="30" customHeight="1" x14ac:dyDescent="0.25">
      <c r="A38" s="12"/>
      <c r="B38" s="11" t="s">
        <v>47</v>
      </c>
      <c r="C38" s="106"/>
      <c r="D38" s="43"/>
      <c r="E38" s="43" t="e">
        <f t="shared" si="2"/>
        <v>#DIV/0!</v>
      </c>
    </row>
    <row r="39" spans="1:5" ht="30" customHeight="1" x14ac:dyDescent="0.25">
      <c r="A39" s="12"/>
      <c r="B39" s="11" t="s">
        <v>48</v>
      </c>
      <c r="C39" s="106"/>
      <c r="D39" s="43"/>
      <c r="E39" s="43" t="e">
        <f t="shared" si="2"/>
        <v>#DIV/0!</v>
      </c>
    </row>
    <row r="40" spans="1:5" ht="30" customHeight="1" x14ac:dyDescent="0.25">
      <c r="A40" s="12"/>
      <c r="B40" s="11" t="s">
        <v>49</v>
      </c>
      <c r="C40" s="106">
        <v>0</v>
      </c>
      <c r="D40" s="43"/>
      <c r="E40" s="43" t="e">
        <f t="shared" si="2"/>
        <v>#DIV/0!</v>
      </c>
    </row>
    <row r="41" spans="1:5" ht="30" customHeight="1" x14ac:dyDescent="0.25">
      <c r="A41" s="12"/>
      <c r="B41" s="11" t="s">
        <v>143</v>
      </c>
      <c r="C41" s="106">
        <v>0</v>
      </c>
      <c r="D41" s="43"/>
      <c r="E41" s="43" t="e">
        <f t="shared" si="2"/>
        <v>#DIV/0!</v>
      </c>
    </row>
    <row r="42" spans="1:5" ht="30" customHeight="1" x14ac:dyDescent="0.25">
      <c r="A42" s="12"/>
      <c r="B42" s="11" t="s">
        <v>149</v>
      </c>
      <c r="C42" s="106">
        <v>0</v>
      </c>
      <c r="D42" s="43"/>
      <c r="E42" s="43" t="e">
        <f t="shared" si="2"/>
        <v>#DIV/0!</v>
      </c>
    </row>
    <row r="43" spans="1:5" ht="30" customHeight="1" x14ac:dyDescent="0.25">
      <c r="A43" s="12"/>
      <c r="B43" s="11" t="s">
        <v>50</v>
      </c>
      <c r="C43" s="106">
        <v>0</v>
      </c>
      <c r="D43" s="43"/>
      <c r="E43" s="43" t="e">
        <f t="shared" si="2"/>
        <v>#DIV/0!</v>
      </c>
    </row>
    <row r="44" spans="1:5" ht="30" customHeight="1" x14ac:dyDescent="0.25">
      <c r="A44" s="12"/>
      <c r="B44" s="11" t="s">
        <v>51</v>
      </c>
      <c r="C44" s="106">
        <v>4000</v>
      </c>
      <c r="D44" s="43">
        <v>4360.51</v>
      </c>
      <c r="E44" s="43">
        <f t="shared" si="2"/>
        <v>109.01275000000001</v>
      </c>
    </row>
    <row r="45" spans="1:5" ht="30" customHeight="1" x14ac:dyDescent="0.25">
      <c r="A45" s="12"/>
      <c r="B45" s="11" t="s">
        <v>144</v>
      </c>
      <c r="C45" s="106">
        <v>0</v>
      </c>
      <c r="D45" s="43"/>
      <c r="E45" s="43" t="e">
        <f t="shared" si="2"/>
        <v>#DIV/0!</v>
      </c>
    </row>
    <row r="46" spans="1:5" ht="30" customHeight="1" x14ac:dyDescent="0.25">
      <c r="A46" s="12"/>
      <c r="B46" s="11"/>
      <c r="C46" s="106">
        <v>0</v>
      </c>
      <c r="D46" s="43"/>
      <c r="E46" s="43" t="e">
        <f t="shared" si="2"/>
        <v>#DIV/0!</v>
      </c>
    </row>
    <row r="47" spans="1:5" ht="30" customHeight="1" x14ac:dyDescent="0.25">
      <c r="A47" s="12"/>
      <c r="B47" s="11" t="s">
        <v>54</v>
      </c>
      <c r="C47" s="106">
        <v>0</v>
      </c>
      <c r="D47" s="43"/>
      <c r="E47" s="43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91200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99126.209999999992</v>
      </c>
      <c r="E48" s="61">
        <f>D48/C48*100</f>
        <v>108.69101973684209</v>
      </c>
    </row>
    <row r="49" spans="1:5" ht="30" customHeight="1" x14ac:dyDescent="0.25">
      <c r="A49" s="12"/>
      <c r="B49" s="11" t="s">
        <v>56</v>
      </c>
      <c r="C49" s="106">
        <v>0</v>
      </c>
      <c r="D49" s="43"/>
      <c r="E49" s="43" t="e">
        <f t="shared" si="2"/>
        <v>#DIV/0!</v>
      </c>
    </row>
    <row r="50" spans="1:5" ht="30" customHeight="1" x14ac:dyDescent="0.25">
      <c r="A50" s="12"/>
      <c r="B50" s="11" t="s">
        <v>57</v>
      </c>
      <c r="C50" s="106">
        <v>0</v>
      </c>
      <c r="D50" s="43"/>
      <c r="E50" s="43" t="e">
        <f t="shared" si="2"/>
        <v>#DIV/0!</v>
      </c>
    </row>
    <row r="51" spans="1:5" ht="30" customHeight="1" x14ac:dyDescent="0.25">
      <c r="A51" s="12"/>
      <c r="B51" s="11" t="s">
        <v>58</v>
      </c>
      <c r="C51" s="106">
        <v>0</v>
      </c>
      <c r="D51" s="43"/>
      <c r="E51" s="43" t="e">
        <f t="shared" si="2"/>
        <v>#DIV/0!</v>
      </c>
    </row>
    <row r="52" spans="1:5" ht="30" customHeight="1" x14ac:dyDescent="0.25">
      <c r="A52" s="12"/>
      <c r="B52" s="11" t="s">
        <v>59</v>
      </c>
      <c r="C52" s="106">
        <v>0</v>
      </c>
      <c r="D52" s="43"/>
      <c r="E52" s="43" t="e">
        <f t="shared" si="2"/>
        <v>#DIV/0!</v>
      </c>
    </row>
    <row r="53" spans="1:5" ht="30" customHeight="1" x14ac:dyDescent="0.25">
      <c r="A53" s="12"/>
      <c r="B53" s="11" t="s">
        <v>60</v>
      </c>
      <c r="C53" s="106">
        <v>0</v>
      </c>
      <c r="D53" s="43"/>
      <c r="E53" s="43" t="e">
        <f t="shared" si="2"/>
        <v>#DIV/0!</v>
      </c>
    </row>
    <row r="54" spans="1:5" ht="30" customHeight="1" x14ac:dyDescent="0.25">
      <c r="A54" s="12"/>
      <c r="B54" s="11" t="s">
        <v>61</v>
      </c>
      <c r="C54" s="106">
        <v>0</v>
      </c>
      <c r="D54" s="43"/>
      <c r="E54" s="43" t="e">
        <f t="shared" si="2"/>
        <v>#DIV/0!</v>
      </c>
    </row>
    <row r="55" spans="1:5" ht="30" customHeight="1" x14ac:dyDescent="0.25">
      <c r="A55" s="12"/>
      <c r="B55" s="23" t="s">
        <v>62</v>
      </c>
      <c r="C55" s="106">
        <v>0</v>
      </c>
      <c r="D55" s="43"/>
      <c r="E55" s="43" t="e">
        <f t="shared" si="2"/>
        <v>#DIV/0!</v>
      </c>
    </row>
    <row r="56" spans="1:5" ht="30" customHeight="1" x14ac:dyDescent="0.25">
      <c r="A56" s="12"/>
      <c r="B56" s="23" t="s">
        <v>63</v>
      </c>
      <c r="C56" s="106">
        <v>0</v>
      </c>
      <c r="D56" s="43"/>
      <c r="E56" s="43" t="e">
        <f t="shared" si="2"/>
        <v>#DIV/0!</v>
      </c>
    </row>
    <row r="57" spans="1:5" ht="30" customHeight="1" x14ac:dyDescent="0.25">
      <c r="A57" s="12"/>
      <c r="B57" s="11" t="s">
        <v>64</v>
      </c>
      <c r="C57" s="106">
        <v>0</v>
      </c>
      <c r="D57" s="43"/>
      <c r="E57" s="43" t="e">
        <f t="shared" si="2"/>
        <v>#DIV/0!</v>
      </c>
    </row>
    <row r="58" spans="1:5" ht="30" customHeight="1" x14ac:dyDescent="0.25">
      <c r="A58" s="12"/>
      <c r="B58" s="11" t="s">
        <v>145</v>
      </c>
      <c r="C58" s="106">
        <v>0</v>
      </c>
      <c r="D58" s="43"/>
      <c r="E58" s="43" t="e">
        <f t="shared" si="2"/>
        <v>#DIV/0!</v>
      </c>
    </row>
    <row r="59" spans="1:5" ht="30" customHeight="1" x14ac:dyDescent="0.25">
      <c r="A59" s="12"/>
      <c r="B59" s="11"/>
      <c r="C59" s="106">
        <v>0</v>
      </c>
      <c r="D59" s="43"/>
      <c r="E59" s="43" t="e">
        <f t="shared" si="2"/>
        <v>#DIV/0!</v>
      </c>
    </row>
    <row r="60" spans="1:5" ht="30" customHeight="1" x14ac:dyDescent="0.25">
      <c r="A60" s="12"/>
      <c r="B60" s="11" t="s">
        <v>67</v>
      </c>
      <c r="C60" s="106"/>
      <c r="D60" s="43"/>
      <c r="E60" s="43" t="e">
        <f t="shared" si="2"/>
        <v>#DIV/0!</v>
      </c>
    </row>
    <row r="61" spans="1:5" ht="30" customHeight="1" x14ac:dyDescent="0.25">
      <c r="A61" s="12"/>
      <c r="B61" s="11" t="s">
        <v>68</v>
      </c>
      <c r="C61" s="106">
        <v>0</v>
      </c>
      <c r="D61" s="43"/>
      <c r="E61" s="43" t="e">
        <f t="shared" si="2"/>
        <v>#DIV/0!</v>
      </c>
    </row>
    <row r="62" spans="1:5" ht="30" customHeight="1" x14ac:dyDescent="0.25">
      <c r="A62" s="12"/>
      <c r="B62" s="11" t="s">
        <v>69</v>
      </c>
      <c r="C62" s="106">
        <v>200</v>
      </c>
      <c r="D62" s="43">
        <v>180</v>
      </c>
      <c r="E62" s="43">
        <f t="shared" si="2"/>
        <v>90</v>
      </c>
    </row>
    <row r="63" spans="1:5" ht="30" customHeight="1" x14ac:dyDescent="0.25">
      <c r="A63" s="12"/>
      <c r="B63" s="11" t="s">
        <v>146</v>
      </c>
      <c r="C63" s="106">
        <v>0</v>
      </c>
      <c r="D63" s="43"/>
      <c r="E63" s="43" t="e">
        <f t="shared" si="2"/>
        <v>#DIV/0!</v>
      </c>
    </row>
    <row r="64" spans="1:5" ht="30" customHeight="1" x14ac:dyDescent="0.25">
      <c r="A64" s="12"/>
      <c r="B64" s="11"/>
      <c r="C64" s="106">
        <v>0</v>
      </c>
      <c r="D64" s="43"/>
      <c r="E64" s="43" t="e">
        <f t="shared" si="2"/>
        <v>#DIV/0!</v>
      </c>
    </row>
    <row r="65" spans="1:5" ht="30" customHeight="1" x14ac:dyDescent="0.25">
      <c r="A65" s="12"/>
      <c r="B65" s="11" t="s">
        <v>72</v>
      </c>
      <c r="C65" s="106">
        <v>0</v>
      </c>
      <c r="D65" s="43"/>
      <c r="E65" s="43" t="e">
        <f t="shared" si="2"/>
        <v>#DIV/0!</v>
      </c>
    </row>
    <row r="66" spans="1:5" ht="30" customHeight="1" x14ac:dyDescent="0.25">
      <c r="A66" s="12"/>
      <c r="B66" s="11" t="s">
        <v>73</v>
      </c>
      <c r="C66" s="106">
        <v>0</v>
      </c>
      <c r="D66" s="43"/>
      <c r="E66" s="43" t="e">
        <f t="shared" si="2"/>
        <v>#DIV/0!</v>
      </c>
    </row>
    <row r="67" spans="1:5" ht="30" customHeight="1" x14ac:dyDescent="0.25">
      <c r="A67" s="12"/>
      <c r="B67" s="11" t="s">
        <v>74</v>
      </c>
      <c r="C67" s="106">
        <v>0</v>
      </c>
      <c r="D67" s="43"/>
      <c r="E67" s="43" t="e">
        <f t="shared" si="2"/>
        <v>#DIV/0!</v>
      </c>
    </row>
    <row r="68" spans="1:5" ht="30" customHeight="1" x14ac:dyDescent="0.25">
      <c r="A68" s="12"/>
      <c r="B68" s="11" t="s">
        <v>75</v>
      </c>
      <c r="C68" s="106">
        <v>0</v>
      </c>
      <c r="D68" s="43"/>
      <c r="E68" s="43" t="e">
        <f t="shared" si="2"/>
        <v>#DIV/0!</v>
      </c>
    </row>
    <row r="69" spans="1:5" ht="30" customHeight="1" x14ac:dyDescent="0.25">
      <c r="A69" s="12"/>
      <c r="B69" s="11" t="s">
        <v>76</v>
      </c>
      <c r="C69" s="106">
        <v>0</v>
      </c>
      <c r="D69" s="43"/>
      <c r="E69" s="43" t="e">
        <f t="shared" si="2"/>
        <v>#DIV/0!</v>
      </c>
    </row>
    <row r="70" spans="1:5" ht="30" customHeight="1" x14ac:dyDescent="0.25">
      <c r="A70" s="12"/>
      <c r="B70" s="11" t="s">
        <v>77</v>
      </c>
      <c r="C70" s="106">
        <v>0</v>
      </c>
      <c r="D70" s="43"/>
      <c r="E70" s="43" t="e">
        <f t="shared" si="2"/>
        <v>#DIV/0!</v>
      </c>
    </row>
    <row r="71" spans="1:5" ht="30" customHeight="1" x14ac:dyDescent="0.25">
      <c r="A71" s="12"/>
      <c r="B71" s="11" t="s">
        <v>78</v>
      </c>
      <c r="C71" s="106">
        <v>0</v>
      </c>
      <c r="D71" s="43"/>
      <c r="E71" s="43" t="e">
        <f t="shared" si="2"/>
        <v>#DIV/0!</v>
      </c>
    </row>
    <row r="72" spans="1:5" ht="30" customHeight="1" x14ac:dyDescent="0.25">
      <c r="A72" s="12"/>
      <c r="B72" s="11" t="s">
        <v>79</v>
      </c>
      <c r="C72" s="106">
        <v>0</v>
      </c>
      <c r="D72" s="43"/>
      <c r="E72" s="43" t="e">
        <f t="shared" si="2"/>
        <v>#DIV/0!</v>
      </c>
    </row>
    <row r="73" spans="1:5" ht="30" customHeight="1" x14ac:dyDescent="0.25">
      <c r="A73" s="12"/>
      <c r="B73" s="11" t="s">
        <v>80</v>
      </c>
      <c r="C73" s="106">
        <v>0</v>
      </c>
      <c r="D73" s="43"/>
      <c r="E73" s="43" t="e">
        <f t="shared" si="2"/>
        <v>#DIV/0!</v>
      </c>
    </row>
    <row r="74" spans="1:5" ht="30" customHeight="1" x14ac:dyDescent="0.25">
      <c r="A74" s="12"/>
      <c r="B74" s="11" t="s">
        <v>81</v>
      </c>
      <c r="C74" s="106">
        <v>0</v>
      </c>
      <c r="D74" s="43"/>
      <c r="E74" s="43" t="e">
        <f t="shared" si="2"/>
        <v>#DIV/0!</v>
      </c>
    </row>
    <row r="75" spans="1:5" ht="30" customHeight="1" x14ac:dyDescent="0.25">
      <c r="A75" s="12"/>
      <c r="B75" s="11" t="s">
        <v>82</v>
      </c>
      <c r="C75" s="106">
        <v>7300</v>
      </c>
      <c r="D75" s="43">
        <v>7236</v>
      </c>
      <c r="E75" s="43">
        <f t="shared" si="2"/>
        <v>99.123287671232873</v>
      </c>
    </row>
    <row r="76" spans="1:5" ht="30" customHeight="1" x14ac:dyDescent="0.25">
      <c r="A76" s="12"/>
      <c r="B76" s="11" t="s">
        <v>83</v>
      </c>
      <c r="C76" s="106">
        <v>0</v>
      </c>
      <c r="D76" s="43"/>
      <c r="E76" s="43" t="e">
        <f t="shared" si="2"/>
        <v>#DIV/0!</v>
      </c>
    </row>
    <row r="77" spans="1:5" ht="30" customHeight="1" x14ac:dyDescent="0.25">
      <c r="A77" s="12"/>
      <c r="B77" s="11" t="s">
        <v>84</v>
      </c>
      <c r="C77" s="106">
        <v>0</v>
      </c>
      <c r="D77" s="43"/>
      <c r="E77" s="43" t="e">
        <f t="shared" si="2"/>
        <v>#DIV/0!</v>
      </c>
    </row>
    <row r="78" spans="1:5" ht="30" customHeight="1" x14ac:dyDescent="0.25">
      <c r="A78" s="12"/>
      <c r="B78" s="11" t="s">
        <v>85</v>
      </c>
      <c r="C78" s="106">
        <v>3500</v>
      </c>
      <c r="D78" s="43">
        <v>3285</v>
      </c>
      <c r="E78" s="43">
        <f t="shared" si="2"/>
        <v>93.857142857142861</v>
      </c>
    </row>
    <row r="79" spans="1:5" ht="36.75" customHeight="1" x14ac:dyDescent="0.25">
      <c r="A79" s="12"/>
      <c r="B79" s="11" t="s">
        <v>86</v>
      </c>
      <c r="C79" s="106">
        <v>0</v>
      </c>
      <c r="D79" s="43"/>
      <c r="E79" s="43" t="e">
        <f t="shared" si="2"/>
        <v>#DIV/0!</v>
      </c>
    </row>
    <row r="80" spans="1:5" ht="30" customHeight="1" x14ac:dyDescent="0.25">
      <c r="A80" s="12"/>
      <c r="B80" s="11" t="s">
        <v>87</v>
      </c>
      <c r="C80" s="106">
        <v>0</v>
      </c>
      <c r="D80" s="43"/>
      <c r="E80" s="43" t="e">
        <f t="shared" si="2"/>
        <v>#DIV/0!</v>
      </c>
    </row>
    <row r="81" spans="1:5" ht="30" customHeight="1" x14ac:dyDescent="0.25">
      <c r="A81" s="12"/>
      <c r="B81" s="11" t="s">
        <v>88</v>
      </c>
      <c r="C81" s="106">
        <v>0</v>
      </c>
      <c r="D81" s="43"/>
      <c r="E81" s="43" t="e">
        <f t="shared" si="2"/>
        <v>#DIV/0!</v>
      </c>
    </row>
    <row r="82" spans="1:5" ht="30" customHeight="1" x14ac:dyDescent="0.25">
      <c r="A82" s="12"/>
      <c r="B82" s="11" t="s">
        <v>89</v>
      </c>
      <c r="C82" s="106">
        <v>0</v>
      </c>
      <c r="D82" s="43"/>
      <c r="E82" s="43" t="e">
        <f t="shared" si="2"/>
        <v>#DIV/0!</v>
      </c>
    </row>
    <row r="83" spans="1:5" ht="30" customHeight="1" x14ac:dyDescent="0.25">
      <c r="A83" s="12"/>
      <c r="B83" s="11" t="s">
        <v>90</v>
      </c>
      <c r="C83" s="106">
        <v>0</v>
      </c>
      <c r="D83" s="43"/>
      <c r="E83" s="43" t="e">
        <f t="shared" si="2"/>
        <v>#DIV/0!</v>
      </c>
    </row>
    <row r="84" spans="1:5" ht="30" customHeight="1" x14ac:dyDescent="0.25">
      <c r="A84" s="12"/>
      <c r="B84" s="11" t="s">
        <v>91</v>
      </c>
      <c r="C84" s="106">
        <v>0</v>
      </c>
      <c r="D84" s="43"/>
      <c r="E84" s="43" t="e">
        <f t="shared" si="2"/>
        <v>#DIV/0!</v>
      </c>
    </row>
    <row r="85" spans="1:5" ht="30" customHeight="1" x14ac:dyDescent="0.25">
      <c r="A85" s="12"/>
      <c r="B85" s="11" t="s">
        <v>92</v>
      </c>
      <c r="C85" s="106">
        <v>75000</v>
      </c>
      <c r="D85" s="43">
        <v>83094.95</v>
      </c>
      <c r="E85" s="43">
        <f t="shared" si="2"/>
        <v>110.79326666666667</v>
      </c>
    </row>
    <row r="86" spans="1:5" ht="30" customHeight="1" x14ac:dyDescent="0.25">
      <c r="A86" s="12"/>
      <c r="B86" s="11" t="s">
        <v>93</v>
      </c>
      <c r="C86" s="106"/>
      <c r="D86" s="43"/>
      <c r="E86" s="43" t="e">
        <f t="shared" si="2"/>
        <v>#DIV/0!</v>
      </c>
    </row>
    <row r="87" spans="1:5" ht="30" customHeight="1" x14ac:dyDescent="0.25">
      <c r="A87" s="12"/>
      <c r="B87" s="11" t="s">
        <v>140</v>
      </c>
      <c r="C87" s="106"/>
      <c r="D87" s="43"/>
      <c r="E87" s="43" t="e">
        <f t="shared" si="2"/>
        <v>#DIV/0!</v>
      </c>
    </row>
    <row r="88" spans="1:5" ht="30" customHeight="1" x14ac:dyDescent="0.25">
      <c r="A88" s="12"/>
      <c r="B88" s="11" t="s">
        <v>94</v>
      </c>
      <c r="C88" s="106"/>
      <c r="D88" s="43"/>
      <c r="E88" s="43" t="e">
        <f t="shared" si="2"/>
        <v>#DIV/0!</v>
      </c>
    </row>
    <row r="89" spans="1:5" ht="30" customHeight="1" x14ac:dyDescent="0.25">
      <c r="A89" s="12"/>
      <c r="B89" s="11" t="s">
        <v>95</v>
      </c>
      <c r="C89" s="106">
        <v>5200</v>
      </c>
      <c r="D89" s="43">
        <v>5330.26</v>
      </c>
      <c r="E89" s="43">
        <f t="shared" si="2"/>
        <v>102.505</v>
      </c>
    </row>
    <row r="90" spans="1:5" ht="30" customHeight="1" x14ac:dyDescent="0.25">
      <c r="A90" s="12"/>
      <c r="B90" s="11" t="s">
        <v>96</v>
      </c>
      <c r="C90" s="106">
        <v>0</v>
      </c>
      <c r="D90" s="43"/>
      <c r="E90" s="43" t="e">
        <f t="shared" si="2"/>
        <v>#DIV/0!</v>
      </c>
    </row>
    <row r="91" spans="1:5" ht="30" customHeight="1" x14ac:dyDescent="0.25">
      <c r="A91" s="12"/>
      <c r="B91" s="11" t="s">
        <v>97</v>
      </c>
      <c r="C91" s="106">
        <v>0</v>
      </c>
      <c r="D91" s="43"/>
      <c r="E91" s="43" t="e">
        <f t="shared" si="2"/>
        <v>#DIV/0!</v>
      </c>
    </row>
    <row r="92" spans="1:5" ht="30" customHeight="1" x14ac:dyDescent="0.25">
      <c r="A92" s="12"/>
      <c r="B92" s="11" t="s">
        <v>98</v>
      </c>
      <c r="C92" s="106">
        <v>0</v>
      </c>
      <c r="D92" s="43"/>
      <c r="E92" s="43" t="e">
        <f t="shared" si="2"/>
        <v>#DIV/0!</v>
      </c>
    </row>
    <row r="93" spans="1:5" ht="30" customHeight="1" x14ac:dyDescent="0.25">
      <c r="A93" s="12"/>
      <c r="B93" s="11"/>
      <c r="C93" s="106">
        <v>0</v>
      </c>
      <c r="D93" s="43"/>
      <c r="E93" s="43" t="e">
        <f t="shared" si="2"/>
        <v>#DIV/0!</v>
      </c>
    </row>
    <row r="94" spans="1:5" ht="30" customHeight="1" x14ac:dyDescent="0.25">
      <c r="A94" s="12"/>
      <c r="B94" s="24"/>
      <c r="C94" s="106">
        <v>0</v>
      </c>
      <c r="D94" s="43"/>
      <c r="E94" s="43" t="e">
        <f t="shared" si="2"/>
        <v>#DIV/0!</v>
      </c>
    </row>
    <row r="95" spans="1:5" ht="30" customHeight="1" x14ac:dyDescent="0.25">
      <c r="A95" s="12"/>
      <c r="B95" s="11" t="s">
        <v>100</v>
      </c>
      <c r="C95" s="106">
        <v>0</v>
      </c>
      <c r="D95" s="43"/>
      <c r="E95" s="43" t="e">
        <f t="shared" si="2"/>
        <v>#DIV/0!</v>
      </c>
    </row>
    <row r="96" spans="1:5" ht="30" customHeight="1" x14ac:dyDescent="0.25">
      <c r="A96" s="12"/>
      <c r="B96" s="11" t="s">
        <v>101</v>
      </c>
      <c r="C96" s="106">
        <v>0</v>
      </c>
      <c r="D96" s="43"/>
      <c r="E96" s="43" t="e">
        <f t="shared" ref="E96:E133" si="4">D96/C96*100</f>
        <v>#DIV/0!</v>
      </c>
    </row>
    <row r="97" spans="1:5" ht="30" customHeight="1" x14ac:dyDescent="0.25">
      <c r="A97" s="12"/>
      <c r="B97" s="11" t="s">
        <v>102</v>
      </c>
      <c r="C97" s="106">
        <v>0</v>
      </c>
      <c r="D97" s="43"/>
      <c r="E97" s="43" t="e">
        <f t="shared" si="4"/>
        <v>#DIV/0!</v>
      </c>
    </row>
    <row r="98" spans="1:5" ht="30" customHeight="1" x14ac:dyDescent="0.25">
      <c r="A98" s="12"/>
      <c r="B98" s="11" t="s">
        <v>142</v>
      </c>
      <c r="C98" s="106">
        <v>0</v>
      </c>
      <c r="D98" s="43"/>
      <c r="E98" s="43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103</v>
      </c>
      <c r="C99" s="61">
        <f>C100</f>
        <v>0</v>
      </c>
      <c r="D99" s="61">
        <f t="shared" ref="D99" si="5">D100</f>
        <v>0</v>
      </c>
      <c r="E99" s="53" t="e">
        <f t="shared" si="4"/>
        <v>#DIV/0!</v>
      </c>
    </row>
    <row r="100" spans="1:5" ht="30" customHeight="1" x14ac:dyDescent="0.25">
      <c r="A100" s="12" t="s">
        <v>1</v>
      </c>
      <c r="B100" s="11" t="s">
        <v>104</v>
      </c>
      <c r="C100" s="43">
        <v>0</v>
      </c>
      <c r="D100" s="43"/>
      <c r="E100" s="43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105</v>
      </c>
      <c r="C101" s="61">
        <f>C102+C103+C104</f>
        <v>16811</v>
      </c>
      <c r="D101" s="61">
        <f t="shared" ref="D101" si="6">D102+D103+D104</f>
        <v>18011.04</v>
      </c>
      <c r="E101" s="53">
        <f t="shared" si="4"/>
        <v>107.13842127178634</v>
      </c>
    </row>
    <row r="102" spans="1:5" s="92" customFormat="1" ht="30" customHeight="1" x14ac:dyDescent="0.25">
      <c r="A102" s="12"/>
      <c r="B102" s="11" t="s">
        <v>106</v>
      </c>
      <c r="C102" s="106">
        <v>9080</v>
      </c>
      <c r="D102" s="43">
        <v>10280.040000000001</v>
      </c>
      <c r="E102" s="43">
        <f t="shared" si="4"/>
        <v>113.21629955947137</v>
      </c>
    </row>
    <row r="103" spans="1:5" ht="30" customHeight="1" x14ac:dyDescent="0.25">
      <c r="A103" s="12"/>
      <c r="B103" s="11" t="s">
        <v>107</v>
      </c>
      <c r="C103" s="106"/>
      <c r="D103" s="43"/>
      <c r="E103" s="43" t="e">
        <f t="shared" si="4"/>
        <v>#DIV/0!</v>
      </c>
    </row>
    <row r="104" spans="1:5" ht="30" customHeight="1" x14ac:dyDescent="0.25">
      <c r="A104" s="12"/>
      <c r="B104" s="11" t="s">
        <v>108</v>
      </c>
      <c r="C104" s="106">
        <v>7731</v>
      </c>
      <c r="D104" s="43">
        <v>7731</v>
      </c>
      <c r="E104" s="43">
        <f t="shared" si="4"/>
        <v>100</v>
      </c>
    </row>
    <row r="105" spans="1:5" s="87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" si="7">D106</f>
        <v>7960</v>
      </c>
      <c r="E105" s="53" t="e">
        <f t="shared" si="4"/>
        <v>#DIV/0!</v>
      </c>
    </row>
    <row r="106" spans="1:5" ht="30" customHeight="1" x14ac:dyDescent="0.25">
      <c r="A106" s="46"/>
      <c r="B106" s="20" t="s">
        <v>110</v>
      </c>
      <c r="C106" s="43">
        <v>0</v>
      </c>
      <c r="D106" s="43">
        <v>7960</v>
      </c>
      <c r="E106" s="43" t="e">
        <f t="shared" si="4"/>
        <v>#DIV/0!</v>
      </c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s="32" customFormat="1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87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1400</v>
      </c>
      <c r="D109" s="61">
        <f t="shared" ref="D109" si="8">D110+D111+D112+D113+D114+D115+D116+D117+D118+D119+D120+D121+D122+D123+D124+D125</f>
        <v>1182</v>
      </c>
      <c r="E109" s="53">
        <f t="shared" si="4"/>
        <v>84.428571428571431</v>
      </c>
    </row>
    <row r="110" spans="1:5" ht="30" customHeight="1" x14ac:dyDescent="0.25">
      <c r="A110" s="12"/>
      <c r="B110" s="11" t="s">
        <v>112</v>
      </c>
      <c r="C110" s="106">
        <v>0</v>
      </c>
      <c r="D110" s="43"/>
      <c r="E110" s="43" t="e">
        <f t="shared" si="4"/>
        <v>#DIV/0!</v>
      </c>
    </row>
    <row r="111" spans="1:5" ht="30" customHeight="1" x14ac:dyDescent="0.25">
      <c r="A111" s="12"/>
      <c r="B111" s="11" t="s">
        <v>113</v>
      </c>
      <c r="C111" s="106">
        <v>0</v>
      </c>
      <c r="D111" s="43"/>
      <c r="E111" s="43" t="e">
        <f t="shared" si="4"/>
        <v>#DIV/0!</v>
      </c>
    </row>
    <row r="112" spans="1:5" ht="30" customHeight="1" x14ac:dyDescent="0.25">
      <c r="A112" s="12"/>
      <c r="B112" s="11" t="s">
        <v>114</v>
      </c>
      <c r="C112" s="106">
        <v>0</v>
      </c>
      <c r="D112" s="43"/>
      <c r="E112" s="43" t="e">
        <f t="shared" si="4"/>
        <v>#DIV/0!</v>
      </c>
    </row>
    <row r="113" spans="1:5" ht="30" customHeight="1" x14ac:dyDescent="0.25">
      <c r="A113" s="12" t="s">
        <v>1</v>
      </c>
      <c r="B113" s="11" t="s">
        <v>115</v>
      </c>
      <c r="C113" s="106">
        <v>0</v>
      </c>
      <c r="D113" s="43"/>
      <c r="E113" s="43" t="e">
        <f t="shared" si="4"/>
        <v>#DIV/0!</v>
      </c>
    </row>
    <row r="114" spans="1:5" ht="30" customHeight="1" x14ac:dyDescent="0.25">
      <c r="A114" s="12"/>
      <c r="B114" s="11" t="s">
        <v>116</v>
      </c>
      <c r="C114" s="106">
        <v>0</v>
      </c>
      <c r="D114" s="43"/>
      <c r="E114" s="43" t="e">
        <f t="shared" si="4"/>
        <v>#DIV/0!</v>
      </c>
    </row>
    <row r="115" spans="1:5" ht="30" customHeight="1" x14ac:dyDescent="0.25">
      <c r="A115" s="12"/>
      <c r="B115" s="11" t="s">
        <v>117</v>
      </c>
      <c r="C115" s="106">
        <v>0</v>
      </c>
      <c r="D115" s="43"/>
      <c r="E115" s="43" t="e">
        <f t="shared" si="4"/>
        <v>#DIV/0!</v>
      </c>
    </row>
    <row r="116" spans="1:5" ht="30" customHeight="1" x14ac:dyDescent="0.25">
      <c r="A116" s="12"/>
      <c r="B116" s="11" t="s">
        <v>118</v>
      </c>
      <c r="C116" s="106">
        <v>1200</v>
      </c>
      <c r="D116" s="43">
        <v>1000</v>
      </c>
      <c r="E116" s="43">
        <f t="shared" si="4"/>
        <v>83.333333333333343</v>
      </c>
    </row>
    <row r="117" spans="1:5" ht="30" customHeight="1" x14ac:dyDescent="0.25">
      <c r="A117" s="12"/>
      <c r="B117" s="11" t="s">
        <v>119</v>
      </c>
      <c r="C117" s="106">
        <v>0</v>
      </c>
      <c r="D117" s="43"/>
      <c r="E117" s="43" t="e">
        <f t="shared" si="4"/>
        <v>#DIV/0!</v>
      </c>
    </row>
    <row r="118" spans="1:5" ht="30" customHeight="1" x14ac:dyDescent="0.25">
      <c r="A118" s="12"/>
      <c r="B118" s="11" t="s">
        <v>120</v>
      </c>
      <c r="C118" s="106">
        <v>0</v>
      </c>
      <c r="D118" s="43"/>
      <c r="E118" s="43" t="e">
        <f t="shared" si="4"/>
        <v>#DIV/0!</v>
      </c>
    </row>
    <row r="119" spans="1:5" ht="30" customHeight="1" x14ac:dyDescent="0.25">
      <c r="A119" s="12"/>
      <c r="B119" s="11" t="s">
        <v>121</v>
      </c>
      <c r="C119" s="106">
        <v>0</v>
      </c>
      <c r="D119" s="43"/>
      <c r="E119" s="43" t="e">
        <f t="shared" si="4"/>
        <v>#DIV/0!</v>
      </c>
    </row>
    <row r="120" spans="1:5" ht="30" customHeight="1" x14ac:dyDescent="0.25">
      <c r="A120" s="12"/>
      <c r="B120" s="11" t="s">
        <v>122</v>
      </c>
      <c r="C120" s="106">
        <v>0</v>
      </c>
      <c r="D120" s="43"/>
      <c r="E120" s="43" t="e">
        <f t="shared" si="4"/>
        <v>#DIV/0!</v>
      </c>
    </row>
    <row r="121" spans="1:5" ht="30" customHeight="1" x14ac:dyDescent="0.25">
      <c r="A121" s="12"/>
      <c r="B121" s="11" t="s">
        <v>123</v>
      </c>
      <c r="C121" s="106">
        <v>0</v>
      </c>
      <c r="D121" s="43"/>
      <c r="E121" s="43" t="e">
        <f t="shared" si="4"/>
        <v>#DIV/0!</v>
      </c>
    </row>
    <row r="122" spans="1:5" ht="30" customHeight="1" x14ac:dyDescent="0.25">
      <c r="A122" s="12"/>
      <c r="B122" s="11" t="s">
        <v>124</v>
      </c>
      <c r="C122" s="106">
        <v>0</v>
      </c>
      <c r="D122" s="43"/>
      <c r="E122" s="43" t="e">
        <f t="shared" si="4"/>
        <v>#DIV/0!</v>
      </c>
    </row>
    <row r="123" spans="1:5" ht="30" customHeight="1" x14ac:dyDescent="0.25">
      <c r="A123" s="12"/>
      <c r="B123" s="11" t="s">
        <v>125</v>
      </c>
      <c r="C123" s="106">
        <v>200</v>
      </c>
      <c r="D123" s="43">
        <v>182</v>
      </c>
      <c r="E123" s="43">
        <f t="shared" si="4"/>
        <v>91</v>
      </c>
    </row>
    <row r="124" spans="1:5" ht="30" customHeight="1" x14ac:dyDescent="0.25">
      <c r="A124" s="12"/>
      <c r="B124" s="11" t="s">
        <v>126</v>
      </c>
      <c r="C124" s="106">
        <v>0</v>
      </c>
      <c r="D124" s="43"/>
      <c r="E124" s="43" t="e">
        <f t="shared" si="4"/>
        <v>#DIV/0!</v>
      </c>
    </row>
    <row r="125" spans="1:5" ht="30" customHeight="1" x14ac:dyDescent="0.25">
      <c r="A125" s="12"/>
      <c r="B125" s="11" t="s">
        <v>127</v>
      </c>
      <c r="C125" s="106">
        <v>0</v>
      </c>
      <c r="D125" s="43"/>
      <c r="E125" s="43" t="e">
        <f t="shared" si="4"/>
        <v>#DIV/0!</v>
      </c>
    </row>
    <row r="126" spans="1:5" s="87" customFormat="1" ht="30" customHeight="1" x14ac:dyDescent="0.25">
      <c r="A126" s="65" t="s">
        <v>23</v>
      </c>
      <c r="B126" s="66" t="s">
        <v>128</v>
      </c>
      <c r="C126" s="67">
        <f>C127+C128</f>
        <v>0</v>
      </c>
      <c r="D126" s="67">
        <f>D127+D128</f>
        <v>0</v>
      </c>
      <c r="E126" s="53" t="e">
        <f t="shared" si="4"/>
        <v>#DIV/0!</v>
      </c>
    </row>
    <row r="127" spans="1:5" ht="30" customHeight="1" x14ac:dyDescent="0.25">
      <c r="A127" s="12"/>
      <c r="B127" s="11" t="s">
        <v>129</v>
      </c>
      <c r="C127" s="43">
        <v>0</v>
      </c>
      <c r="D127" s="43"/>
      <c r="E127" s="43" t="e">
        <f t="shared" si="4"/>
        <v>#DIV/0!</v>
      </c>
    </row>
    <row r="128" spans="1:5" ht="30" customHeight="1" x14ac:dyDescent="0.25">
      <c r="A128" s="12"/>
      <c r="B128" s="11" t="s">
        <v>130</v>
      </c>
      <c r="C128" s="43">
        <v>0</v>
      </c>
      <c r="D128" s="43"/>
      <c r="E128" s="43" t="e">
        <f t="shared" si="4"/>
        <v>#DIV/0!</v>
      </c>
    </row>
    <row r="129" spans="1:5" s="87" customFormat="1" ht="30" customHeight="1" x14ac:dyDescent="0.25">
      <c r="A129" s="65" t="s">
        <v>25</v>
      </c>
      <c r="B129" s="66" t="s">
        <v>131</v>
      </c>
      <c r="C129" s="67">
        <f>C130+C131+C132+C133</f>
        <v>2000</v>
      </c>
      <c r="D129" s="67">
        <f t="shared" ref="D129" si="9">D130+D131+D132+D133</f>
        <v>1600</v>
      </c>
      <c r="E129" s="53">
        <f t="shared" si="4"/>
        <v>80</v>
      </c>
    </row>
    <row r="130" spans="1:5" s="84" customFormat="1" ht="30" customHeight="1" x14ac:dyDescent="0.25">
      <c r="A130" s="54"/>
      <c r="B130" s="22" t="s">
        <v>132</v>
      </c>
      <c r="C130" s="106">
        <v>2000</v>
      </c>
      <c r="D130" s="43">
        <v>1600</v>
      </c>
      <c r="E130" s="43">
        <f t="shared" si="4"/>
        <v>80</v>
      </c>
    </row>
    <row r="131" spans="1:5" ht="51" customHeight="1" x14ac:dyDescent="0.25">
      <c r="A131" s="12"/>
      <c r="B131" s="11" t="s">
        <v>133</v>
      </c>
      <c r="C131" s="106">
        <v>0</v>
      </c>
      <c r="D131" s="43"/>
      <c r="E131" s="43" t="e">
        <f t="shared" si="4"/>
        <v>#DIV/0!</v>
      </c>
    </row>
    <row r="132" spans="1:5" ht="30" customHeight="1" x14ac:dyDescent="0.25">
      <c r="A132" s="12"/>
      <c r="B132" s="11" t="s">
        <v>134</v>
      </c>
      <c r="C132" s="106">
        <v>0</v>
      </c>
      <c r="D132" s="43"/>
      <c r="E132" s="43" t="e">
        <f t="shared" si="4"/>
        <v>#DIV/0!</v>
      </c>
    </row>
    <row r="133" spans="1:5" ht="30" customHeight="1" x14ac:dyDescent="0.25">
      <c r="A133" s="12"/>
      <c r="B133" s="11" t="s">
        <v>135</v>
      </c>
      <c r="C133" s="106">
        <v>0</v>
      </c>
      <c r="D133" s="43"/>
      <c r="E133" s="43" t="e">
        <f t="shared" si="4"/>
        <v>#DIV/0!</v>
      </c>
    </row>
    <row r="134" spans="1:5" s="86" customFormat="1" ht="30" customHeight="1" x14ac:dyDescent="0.25">
      <c r="A134" s="16" t="s">
        <v>27</v>
      </c>
      <c r="B134" s="25" t="s">
        <v>138</v>
      </c>
      <c r="C134" s="31">
        <f t="shared" ref="C134:D134" si="10">C9-C29</f>
        <v>330089</v>
      </c>
      <c r="D134" s="31">
        <f t="shared" si="10"/>
        <v>319903.30000000005</v>
      </c>
      <c r="E134" s="13">
        <f>D134/C134*100</f>
        <v>96.914256458106763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53" workbookViewId="0">
      <selection activeCell="J92" sqref="J92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6384" width="9.140625" style="55"/>
  </cols>
  <sheetData>
    <row r="1" spans="1:5" ht="18" customHeight="1" x14ac:dyDescent="0.25">
      <c r="A1" s="34"/>
      <c r="B1" s="35"/>
      <c r="C1" s="36"/>
      <c r="D1" s="36"/>
      <c r="E1" s="37"/>
    </row>
    <row r="2" spans="1:5" s="87" customFormat="1" x14ac:dyDescent="0.25">
      <c r="A2" s="73"/>
      <c r="B2" s="18" t="s">
        <v>0</v>
      </c>
      <c r="C2" s="74"/>
      <c r="D2" s="74"/>
      <c r="E2" s="75"/>
    </row>
    <row r="3" spans="1:5" s="87" customFormat="1" ht="15.75" x14ac:dyDescent="0.25">
      <c r="A3" s="76" t="s">
        <v>1</v>
      </c>
      <c r="B3" s="99" t="s">
        <v>157</v>
      </c>
      <c r="C3" s="30"/>
      <c r="D3" s="30"/>
      <c r="E3" s="30"/>
    </row>
    <row r="4" spans="1:5" s="87" customFormat="1" ht="15.75" x14ac:dyDescent="0.25">
      <c r="A4" s="76"/>
      <c r="B4" s="117" t="s">
        <v>165</v>
      </c>
      <c r="C4" s="117"/>
      <c r="D4" s="117"/>
      <c r="E4" s="117"/>
    </row>
    <row r="5" spans="1:5" s="87" customFormat="1" ht="15.75" x14ac:dyDescent="0.25">
      <c r="A5" s="76"/>
      <c r="B5" s="70"/>
      <c r="C5" s="71"/>
      <c r="D5" s="71"/>
      <c r="E5" s="72"/>
    </row>
    <row r="6" spans="1:5" s="85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85" customFormat="1" ht="15" customHeight="1" x14ac:dyDescent="0.25">
      <c r="A7" s="119"/>
      <c r="B7" s="122"/>
      <c r="C7" s="115"/>
      <c r="D7" s="115"/>
      <c r="E7" s="115"/>
    </row>
    <row r="8" spans="1:5" s="85" customFormat="1" ht="25.5" customHeight="1" x14ac:dyDescent="0.25">
      <c r="A8" s="120"/>
      <c r="B8" s="123"/>
      <c r="C8" s="116"/>
      <c r="D8" s="116"/>
      <c r="E8" s="116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0</v>
      </c>
      <c r="D9" s="102">
        <f>D10+D11+D12+D13+D14+D15+D16+D17+D18+D19+D20+D21+D22+D23+D24+D25</f>
        <v>0</v>
      </c>
      <c r="E9" s="102" t="e">
        <f>D9/C9*100</f>
        <v>#DIV/0!</v>
      </c>
    </row>
    <row r="10" spans="1:5" ht="30" customHeight="1" x14ac:dyDescent="0.25">
      <c r="A10" s="42" t="s">
        <v>5</v>
      </c>
      <c r="B10" s="20" t="s">
        <v>6</v>
      </c>
      <c r="C10" s="43">
        <v>0</v>
      </c>
      <c r="D10" s="43"/>
      <c r="E10" s="43" t="e">
        <f t="shared" ref="E10:E25" si="0">D10/C10*100</f>
        <v>#DIV/0!</v>
      </c>
    </row>
    <row r="11" spans="1:5" ht="30" customHeight="1" x14ac:dyDescent="0.25">
      <c r="A11" s="44" t="s">
        <v>7</v>
      </c>
      <c r="B11" s="11" t="s">
        <v>8</v>
      </c>
      <c r="C11" s="43">
        <v>0</v>
      </c>
      <c r="D11" s="43"/>
      <c r="E11" s="43" t="e">
        <f t="shared" si="0"/>
        <v>#DIV/0!</v>
      </c>
    </row>
    <row r="12" spans="1:5" ht="30" customHeight="1" x14ac:dyDescent="0.25">
      <c r="A12" s="44" t="s">
        <v>9</v>
      </c>
      <c r="B12" s="11" t="s">
        <v>10</v>
      </c>
      <c r="C12" s="43">
        <v>0</v>
      </c>
      <c r="D12" s="43"/>
      <c r="E12" s="43" t="e">
        <f t="shared" si="0"/>
        <v>#DIV/0!</v>
      </c>
    </row>
    <row r="13" spans="1:5" ht="30" customHeight="1" x14ac:dyDescent="0.25">
      <c r="A13" s="42" t="s">
        <v>11</v>
      </c>
      <c r="B13" s="11" t="s">
        <v>12</v>
      </c>
      <c r="C13" s="43">
        <v>0</v>
      </c>
      <c r="D13" s="43"/>
      <c r="E13" s="43" t="e">
        <f t="shared" si="0"/>
        <v>#DIV/0!</v>
      </c>
    </row>
    <row r="14" spans="1:5" ht="30" customHeight="1" x14ac:dyDescent="0.25">
      <c r="A14" s="44" t="s">
        <v>13</v>
      </c>
      <c r="B14" s="11" t="s">
        <v>14</v>
      </c>
      <c r="C14" s="43">
        <v>0</v>
      </c>
      <c r="D14" s="43"/>
      <c r="E14" s="43" t="e">
        <f t="shared" si="0"/>
        <v>#DIV/0!</v>
      </c>
    </row>
    <row r="15" spans="1:5" ht="30" customHeight="1" x14ac:dyDescent="0.25">
      <c r="A15" s="44" t="s">
        <v>15</v>
      </c>
      <c r="B15" s="11" t="s">
        <v>16</v>
      </c>
      <c r="C15" s="43">
        <v>0</v>
      </c>
      <c r="D15" s="43"/>
      <c r="E15" s="43" t="e">
        <f t="shared" si="0"/>
        <v>#DIV/0!</v>
      </c>
    </row>
    <row r="16" spans="1:5" ht="30" customHeight="1" x14ac:dyDescent="0.25">
      <c r="A16" s="42" t="s">
        <v>17</v>
      </c>
      <c r="B16" s="11" t="s">
        <v>18</v>
      </c>
      <c r="C16" s="43">
        <v>0</v>
      </c>
      <c r="D16" s="43"/>
      <c r="E16" s="43" t="e">
        <f t="shared" si="0"/>
        <v>#DIV/0!</v>
      </c>
    </row>
    <row r="17" spans="1:5" ht="30" customHeight="1" x14ac:dyDescent="0.25">
      <c r="A17" s="44" t="s">
        <v>19</v>
      </c>
      <c r="B17" s="11" t="s">
        <v>20</v>
      </c>
      <c r="C17" s="43">
        <v>0</v>
      </c>
      <c r="D17" s="43"/>
      <c r="E17" s="43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43">
        <v>0</v>
      </c>
      <c r="D18" s="43"/>
      <c r="E18" s="43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43">
        <v>0</v>
      </c>
      <c r="D19" s="43"/>
      <c r="E19" s="43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43">
        <v>0</v>
      </c>
      <c r="D20" s="43"/>
      <c r="E20" s="43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43"/>
      <c r="D21" s="43"/>
      <c r="E21" s="43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43">
        <v>0</v>
      </c>
      <c r="D22" s="43"/>
      <c r="E22" s="43" t="e">
        <f t="shared" si="0"/>
        <v>#DIV/0!</v>
      </c>
    </row>
    <row r="23" spans="1:5" ht="30" customHeight="1" x14ac:dyDescent="0.25">
      <c r="A23" s="44" t="s">
        <v>31</v>
      </c>
      <c r="B23" s="11" t="s">
        <v>32</v>
      </c>
      <c r="C23" s="43">
        <v>0</v>
      </c>
      <c r="D23" s="43"/>
      <c r="E23" s="43" t="e">
        <f t="shared" si="0"/>
        <v>#DIV/0!</v>
      </c>
    </row>
    <row r="24" spans="1:5" ht="30" customHeight="1" x14ac:dyDescent="0.25">
      <c r="A24" s="44" t="s">
        <v>33</v>
      </c>
      <c r="B24" s="11" t="s">
        <v>34</v>
      </c>
      <c r="C24" s="43">
        <v>0</v>
      </c>
      <c r="D24" s="43"/>
      <c r="E24" s="43" t="e">
        <f t="shared" si="0"/>
        <v>#DIV/0!</v>
      </c>
    </row>
    <row r="25" spans="1:5" ht="30" customHeight="1" x14ac:dyDescent="0.25">
      <c r="A25" s="42" t="s">
        <v>35</v>
      </c>
      <c r="B25" s="11" t="s">
        <v>36</v>
      </c>
      <c r="C25" s="43">
        <v>0</v>
      </c>
      <c r="D25" s="43"/>
      <c r="E25" s="43" t="e">
        <f t="shared" si="0"/>
        <v>#DIV/0!</v>
      </c>
    </row>
    <row r="26" spans="1:5" s="85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85" customFormat="1" ht="25.5" customHeight="1" x14ac:dyDescent="0.25">
      <c r="A27" s="119"/>
      <c r="B27" s="112"/>
      <c r="C27" s="115"/>
      <c r="D27" s="115"/>
      <c r="E27" s="115"/>
    </row>
    <row r="28" spans="1:5" s="85" customFormat="1" ht="30" hidden="1" customHeight="1" x14ac:dyDescent="0.25">
      <c r="A28" s="120"/>
      <c r="B28" s="113"/>
      <c r="C28" s="116"/>
      <c r="D28" s="116"/>
      <c r="E28" s="116"/>
    </row>
    <row r="29" spans="1:5" s="85" customFormat="1" ht="30" customHeight="1" x14ac:dyDescent="0.25">
      <c r="A29" s="103" t="s">
        <v>38</v>
      </c>
      <c r="B29" s="101" t="s">
        <v>39</v>
      </c>
      <c r="C29" s="102">
        <f>C31+C48+C99+C101+C105+C109+C126+C129+C107</f>
        <v>0</v>
      </c>
      <c r="D29" s="102">
        <f>D31+D48+D99+D101+D105+D109+D126+D129+D107</f>
        <v>0</v>
      </c>
      <c r="E29" s="102" t="e">
        <f>D29/C29*100</f>
        <v>#DIV/0!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" si="1">D32+D33+D34+D35+D36+D37+D38+D39+D40+D41+D42+D43+D44+D45+D46+D47</f>
        <v>0</v>
      </c>
      <c r="E31" s="13" t="e">
        <f>D31/C31*100</f>
        <v>#DIV/0!</v>
      </c>
    </row>
    <row r="32" spans="1:5" s="84" customFormat="1" ht="30" customHeight="1" x14ac:dyDescent="0.25">
      <c r="A32" s="51"/>
      <c r="B32" s="22" t="s">
        <v>41</v>
      </c>
      <c r="C32" s="43">
        <v>0</v>
      </c>
      <c r="D32" s="43"/>
      <c r="E32" s="49" t="e">
        <f>D32/C32*100</f>
        <v>#DIV/0!</v>
      </c>
    </row>
    <row r="33" spans="1:5" s="84" customFormat="1" ht="30" customHeight="1" x14ac:dyDescent="0.25">
      <c r="A33" s="51"/>
      <c r="B33" s="22" t="s">
        <v>42</v>
      </c>
      <c r="C33" s="43">
        <v>0</v>
      </c>
      <c r="D33" s="43"/>
      <c r="E33" s="49" t="e">
        <f t="shared" ref="E33:E96" si="2">D33/C33*100</f>
        <v>#DIV/0!</v>
      </c>
    </row>
    <row r="34" spans="1:5" ht="30" customHeight="1" x14ac:dyDescent="0.25">
      <c r="A34" s="12" t="s">
        <v>1</v>
      </c>
      <c r="B34" s="11" t="s">
        <v>43</v>
      </c>
      <c r="C34" s="43">
        <v>0</v>
      </c>
      <c r="D34" s="43"/>
      <c r="E34" s="49" t="e">
        <f t="shared" si="2"/>
        <v>#DIV/0!</v>
      </c>
    </row>
    <row r="35" spans="1:5" ht="30" customHeight="1" x14ac:dyDescent="0.25">
      <c r="A35" s="12"/>
      <c r="B35" s="11" t="s">
        <v>44</v>
      </c>
      <c r="C35" s="43">
        <v>0</v>
      </c>
      <c r="D35" s="43"/>
      <c r="E35" s="49" t="e">
        <f t="shared" si="2"/>
        <v>#DIV/0!</v>
      </c>
    </row>
    <row r="36" spans="1:5" ht="30" customHeight="1" x14ac:dyDescent="0.25">
      <c r="A36" s="12"/>
      <c r="B36" s="11" t="s">
        <v>45</v>
      </c>
      <c r="C36" s="43">
        <v>0</v>
      </c>
      <c r="D36" s="43"/>
      <c r="E36" s="49" t="e">
        <f t="shared" si="2"/>
        <v>#DIV/0!</v>
      </c>
    </row>
    <row r="37" spans="1:5" ht="30" customHeight="1" x14ac:dyDescent="0.25">
      <c r="A37" s="12" t="s">
        <v>1</v>
      </c>
      <c r="B37" s="11" t="s">
        <v>46</v>
      </c>
      <c r="C37" s="43">
        <v>0</v>
      </c>
      <c r="D37" s="43"/>
      <c r="E37" s="49" t="e">
        <f t="shared" si="2"/>
        <v>#DIV/0!</v>
      </c>
    </row>
    <row r="38" spans="1:5" ht="30" customHeight="1" x14ac:dyDescent="0.25">
      <c r="A38" s="12"/>
      <c r="B38" s="11" t="s">
        <v>47</v>
      </c>
      <c r="C38" s="43">
        <v>0</v>
      </c>
      <c r="D38" s="43"/>
      <c r="E38" s="49" t="e">
        <f t="shared" si="2"/>
        <v>#DIV/0!</v>
      </c>
    </row>
    <row r="39" spans="1:5" ht="30" customHeight="1" x14ac:dyDescent="0.25">
      <c r="A39" s="12"/>
      <c r="B39" s="11" t="s">
        <v>48</v>
      </c>
      <c r="C39" s="43"/>
      <c r="D39" s="43"/>
      <c r="E39" s="49" t="e">
        <f t="shared" si="2"/>
        <v>#DIV/0!</v>
      </c>
    </row>
    <row r="40" spans="1:5" ht="30" customHeight="1" x14ac:dyDescent="0.25">
      <c r="A40" s="12"/>
      <c r="B40" s="11" t="s">
        <v>49</v>
      </c>
      <c r="C40" s="43">
        <v>0</v>
      </c>
      <c r="D40" s="43"/>
      <c r="E40" s="49" t="e">
        <f t="shared" si="2"/>
        <v>#DIV/0!</v>
      </c>
    </row>
    <row r="41" spans="1:5" ht="30" customHeight="1" x14ac:dyDescent="0.25">
      <c r="A41" s="12"/>
      <c r="B41" s="11" t="s">
        <v>143</v>
      </c>
      <c r="C41" s="43">
        <v>0</v>
      </c>
      <c r="D41" s="43"/>
      <c r="E41" s="49" t="e">
        <f t="shared" si="2"/>
        <v>#DIV/0!</v>
      </c>
    </row>
    <row r="42" spans="1:5" ht="30" customHeight="1" x14ac:dyDescent="0.25">
      <c r="A42" s="12"/>
      <c r="B42" s="11" t="s">
        <v>149</v>
      </c>
      <c r="C42" s="43">
        <v>0</v>
      </c>
      <c r="D42" s="43"/>
      <c r="E42" s="49" t="e">
        <f t="shared" si="2"/>
        <v>#DIV/0!</v>
      </c>
    </row>
    <row r="43" spans="1:5" ht="30" customHeight="1" x14ac:dyDescent="0.25">
      <c r="A43" s="12"/>
      <c r="B43" s="11" t="s">
        <v>50</v>
      </c>
      <c r="C43" s="43">
        <v>0</v>
      </c>
      <c r="D43" s="43"/>
      <c r="E43" s="49" t="e">
        <f t="shared" si="2"/>
        <v>#DIV/0!</v>
      </c>
    </row>
    <row r="44" spans="1:5" ht="30" customHeight="1" x14ac:dyDescent="0.25">
      <c r="A44" s="12"/>
      <c r="B44" s="11" t="s">
        <v>51</v>
      </c>
      <c r="C44" s="43">
        <v>0</v>
      </c>
      <c r="D44" s="43"/>
      <c r="E44" s="49" t="e">
        <f t="shared" si="2"/>
        <v>#DIV/0!</v>
      </c>
    </row>
    <row r="45" spans="1:5" ht="30" customHeight="1" x14ac:dyDescent="0.25">
      <c r="A45" s="12"/>
      <c r="B45" s="11" t="s">
        <v>144</v>
      </c>
      <c r="C45" s="43">
        <v>0</v>
      </c>
      <c r="D45" s="43"/>
      <c r="E45" s="49" t="e">
        <f t="shared" si="2"/>
        <v>#DIV/0!</v>
      </c>
    </row>
    <row r="46" spans="1:5" ht="30" customHeight="1" x14ac:dyDescent="0.25">
      <c r="A46" s="12"/>
      <c r="B46" s="11"/>
      <c r="C46" s="43">
        <v>0</v>
      </c>
      <c r="D46" s="43"/>
      <c r="E46" s="49" t="e">
        <f t="shared" si="2"/>
        <v>#DIV/0!</v>
      </c>
    </row>
    <row r="47" spans="1:5" ht="30" customHeight="1" x14ac:dyDescent="0.25">
      <c r="A47" s="12"/>
      <c r="B47" s="11" t="s">
        <v>54</v>
      </c>
      <c r="C47" s="43">
        <v>0</v>
      </c>
      <c r="D47" s="43"/>
      <c r="E47" s="49" t="e">
        <f t="shared" si="2"/>
        <v>#DIV/0!</v>
      </c>
    </row>
    <row r="48" spans="1:5" s="87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61" t="e">
        <f>D48/C48*100</f>
        <v>#DIV/0!</v>
      </c>
    </row>
    <row r="49" spans="1:5" ht="30" customHeight="1" x14ac:dyDescent="0.25">
      <c r="A49" s="12"/>
      <c r="B49" s="11" t="s">
        <v>56</v>
      </c>
      <c r="C49" s="43">
        <v>0</v>
      </c>
      <c r="D49" s="43"/>
      <c r="E49" s="49" t="e">
        <f t="shared" si="2"/>
        <v>#DIV/0!</v>
      </c>
    </row>
    <row r="50" spans="1:5" ht="30" customHeight="1" x14ac:dyDescent="0.25">
      <c r="A50" s="12"/>
      <c r="B50" s="11" t="s">
        <v>57</v>
      </c>
      <c r="C50" s="43">
        <v>0</v>
      </c>
      <c r="D50" s="43"/>
      <c r="E50" s="49" t="e">
        <f t="shared" si="2"/>
        <v>#DIV/0!</v>
      </c>
    </row>
    <row r="51" spans="1:5" ht="30" customHeight="1" x14ac:dyDescent="0.25">
      <c r="A51" s="12"/>
      <c r="B51" s="11" t="s">
        <v>58</v>
      </c>
      <c r="C51" s="43">
        <v>0</v>
      </c>
      <c r="D51" s="43"/>
      <c r="E51" s="49" t="e">
        <f t="shared" si="2"/>
        <v>#DIV/0!</v>
      </c>
    </row>
    <row r="52" spans="1:5" ht="30" customHeight="1" x14ac:dyDescent="0.25">
      <c r="A52" s="12"/>
      <c r="B52" s="11" t="s">
        <v>59</v>
      </c>
      <c r="C52" s="43">
        <v>0</v>
      </c>
      <c r="D52" s="43"/>
      <c r="E52" s="49" t="e">
        <f t="shared" si="2"/>
        <v>#DIV/0!</v>
      </c>
    </row>
    <row r="53" spans="1:5" ht="30" customHeight="1" x14ac:dyDescent="0.25">
      <c r="A53" s="12"/>
      <c r="B53" s="11" t="s">
        <v>60</v>
      </c>
      <c r="C53" s="43">
        <v>0</v>
      </c>
      <c r="D53" s="43"/>
      <c r="E53" s="49" t="e">
        <f t="shared" si="2"/>
        <v>#DIV/0!</v>
      </c>
    </row>
    <row r="54" spans="1:5" ht="30" customHeight="1" x14ac:dyDescent="0.25">
      <c r="A54" s="12"/>
      <c r="B54" s="11" t="s">
        <v>61</v>
      </c>
      <c r="C54" s="43">
        <v>0</v>
      </c>
      <c r="D54" s="43"/>
      <c r="E54" s="49" t="e">
        <f t="shared" si="2"/>
        <v>#DIV/0!</v>
      </c>
    </row>
    <row r="55" spans="1:5" ht="30" customHeight="1" x14ac:dyDescent="0.25">
      <c r="A55" s="12"/>
      <c r="B55" s="23" t="s">
        <v>62</v>
      </c>
      <c r="C55" s="43">
        <v>0</v>
      </c>
      <c r="D55" s="43"/>
      <c r="E55" s="49" t="e">
        <f t="shared" si="2"/>
        <v>#DIV/0!</v>
      </c>
    </row>
    <row r="56" spans="1:5" ht="30" customHeight="1" x14ac:dyDescent="0.25">
      <c r="A56" s="12"/>
      <c r="B56" s="23" t="s">
        <v>63</v>
      </c>
      <c r="C56" s="43">
        <v>0</v>
      </c>
      <c r="D56" s="43"/>
      <c r="E56" s="49" t="e">
        <f t="shared" si="2"/>
        <v>#DIV/0!</v>
      </c>
    </row>
    <row r="57" spans="1:5" ht="30" customHeight="1" x14ac:dyDescent="0.25">
      <c r="A57" s="12"/>
      <c r="B57" s="11" t="s">
        <v>64</v>
      </c>
      <c r="C57" s="43">
        <v>0</v>
      </c>
      <c r="D57" s="43"/>
      <c r="E57" s="49" t="e">
        <f t="shared" si="2"/>
        <v>#DIV/0!</v>
      </c>
    </row>
    <row r="58" spans="1:5" ht="30" customHeight="1" x14ac:dyDescent="0.25">
      <c r="A58" s="12"/>
      <c r="B58" s="11" t="s">
        <v>145</v>
      </c>
      <c r="C58" s="43">
        <v>0</v>
      </c>
      <c r="D58" s="43"/>
      <c r="E58" s="49" t="e">
        <f t="shared" si="2"/>
        <v>#DIV/0!</v>
      </c>
    </row>
    <row r="59" spans="1:5" ht="30" customHeight="1" x14ac:dyDescent="0.25">
      <c r="A59" s="12"/>
      <c r="B59" s="11"/>
      <c r="C59" s="43">
        <v>0</v>
      </c>
      <c r="D59" s="43"/>
      <c r="E59" s="49" t="e">
        <f t="shared" si="2"/>
        <v>#DIV/0!</v>
      </c>
    </row>
    <row r="60" spans="1:5" ht="30" customHeight="1" x14ac:dyDescent="0.25">
      <c r="A60" s="12"/>
      <c r="B60" s="11" t="s">
        <v>67</v>
      </c>
      <c r="C60" s="43">
        <v>0</v>
      </c>
      <c r="D60" s="43"/>
      <c r="E60" s="49" t="e">
        <f t="shared" si="2"/>
        <v>#DIV/0!</v>
      </c>
    </row>
    <row r="61" spans="1:5" ht="30" customHeight="1" x14ac:dyDescent="0.25">
      <c r="A61" s="12"/>
      <c r="B61" s="11" t="s">
        <v>68</v>
      </c>
      <c r="C61" s="43">
        <v>0</v>
      </c>
      <c r="D61" s="43"/>
      <c r="E61" s="49" t="e">
        <f t="shared" si="2"/>
        <v>#DIV/0!</v>
      </c>
    </row>
    <row r="62" spans="1:5" ht="30" customHeight="1" x14ac:dyDescent="0.25">
      <c r="A62" s="12"/>
      <c r="B62" s="11" t="s">
        <v>69</v>
      </c>
      <c r="C62" s="43">
        <v>0</v>
      </c>
      <c r="D62" s="43"/>
      <c r="E62" s="49" t="e">
        <f t="shared" si="2"/>
        <v>#DIV/0!</v>
      </c>
    </row>
    <row r="63" spans="1:5" ht="30" customHeight="1" x14ac:dyDescent="0.25">
      <c r="A63" s="12"/>
      <c r="B63" s="11" t="s">
        <v>146</v>
      </c>
      <c r="C63" s="43">
        <v>0</v>
      </c>
      <c r="D63" s="43"/>
      <c r="E63" s="49" t="e">
        <f t="shared" si="2"/>
        <v>#DIV/0!</v>
      </c>
    </row>
    <row r="64" spans="1:5" ht="30" customHeight="1" x14ac:dyDescent="0.25">
      <c r="A64" s="12"/>
      <c r="B64" s="11"/>
      <c r="C64" s="43">
        <v>0</v>
      </c>
      <c r="D64" s="43"/>
      <c r="E64" s="49" t="e">
        <f t="shared" si="2"/>
        <v>#DIV/0!</v>
      </c>
    </row>
    <row r="65" spans="1:5" ht="30" customHeight="1" x14ac:dyDescent="0.25">
      <c r="A65" s="12"/>
      <c r="B65" s="11" t="s">
        <v>72</v>
      </c>
      <c r="C65" s="43">
        <v>0</v>
      </c>
      <c r="D65" s="43"/>
      <c r="E65" s="49" t="e">
        <f t="shared" si="2"/>
        <v>#DIV/0!</v>
      </c>
    </row>
    <row r="66" spans="1:5" ht="30" customHeight="1" x14ac:dyDescent="0.25">
      <c r="A66" s="12"/>
      <c r="B66" s="11" t="s">
        <v>73</v>
      </c>
      <c r="C66" s="43">
        <v>0</v>
      </c>
      <c r="D66" s="43"/>
      <c r="E66" s="49" t="e">
        <f t="shared" si="2"/>
        <v>#DIV/0!</v>
      </c>
    </row>
    <row r="67" spans="1:5" ht="30" customHeight="1" x14ac:dyDescent="0.25">
      <c r="A67" s="12"/>
      <c r="B67" s="11" t="s">
        <v>74</v>
      </c>
      <c r="C67" s="43">
        <v>0</v>
      </c>
      <c r="D67" s="43"/>
      <c r="E67" s="49" t="e">
        <f t="shared" si="2"/>
        <v>#DIV/0!</v>
      </c>
    </row>
    <row r="68" spans="1:5" ht="30" customHeight="1" x14ac:dyDescent="0.25">
      <c r="A68" s="12"/>
      <c r="B68" s="11" t="s">
        <v>75</v>
      </c>
      <c r="C68" s="43">
        <v>0</v>
      </c>
      <c r="D68" s="43"/>
      <c r="E68" s="49" t="e">
        <f t="shared" si="2"/>
        <v>#DIV/0!</v>
      </c>
    </row>
    <row r="69" spans="1:5" ht="30" customHeight="1" x14ac:dyDescent="0.25">
      <c r="A69" s="12"/>
      <c r="B69" s="11" t="s">
        <v>76</v>
      </c>
      <c r="C69" s="43">
        <v>0</v>
      </c>
      <c r="D69" s="43"/>
      <c r="E69" s="49" t="e">
        <f t="shared" si="2"/>
        <v>#DIV/0!</v>
      </c>
    </row>
    <row r="70" spans="1:5" ht="30" customHeight="1" x14ac:dyDescent="0.25">
      <c r="A70" s="12"/>
      <c r="B70" s="11" t="s">
        <v>77</v>
      </c>
      <c r="C70" s="43">
        <v>0</v>
      </c>
      <c r="D70" s="43"/>
      <c r="E70" s="49" t="e">
        <f t="shared" si="2"/>
        <v>#DIV/0!</v>
      </c>
    </row>
    <row r="71" spans="1:5" ht="30" customHeight="1" x14ac:dyDescent="0.25">
      <c r="A71" s="12"/>
      <c r="B71" s="11" t="s">
        <v>78</v>
      </c>
      <c r="C71" s="43">
        <v>0</v>
      </c>
      <c r="D71" s="43"/>
      <c r="E71" s="49" t="e">
        <f t="shared" si="2"/>
        <v>#DIV/0!</v>
      </c>
    </row>
    <row r="72" spans="1:5" ht="30" customHeight="1" x14ac:dyDescent="0.25">
      <c r="A72" s="12"/>
      <c r="B72" s="11" t="s">
        <v>79</v>
      </c>
      <c r="C72" s="43">
        <v>0</v>
      </c>
      <c r="D72" s="43"/>
      <c r="E72" s="49" t="e">
        <f t="shared" si="2"/>
        <v>#DIV/0!</v>
      </c>
    </row>
    <row r="73" spans="1:5" ht="30" customHeight="1" x14ac:dyDescent="0.25">
      <c r="A73" s="12"/>
      <c r="B73" s="11" t="s">
        <v>80</v>
      </c>
      <c r="C73" s="43">
        <v>0</v>
      </c>
      <c r="D73" s="43"/>
      <c r="E73" s="49" t="e">
        <f t="shared" si="2"/>
        <v>#DIV/0!</v>
      </c>
    </row>
    <row r="74" spans="1:5" ht="30" customHeight="1" x14ac:dyDescent="0.25">
      <c r="A74" s="12"/>
      <c r="B74" s="11" t="s">
        <v>81</v>
      </c>
      <c r="C74" s="43">
        <v>0</v>
      </c>
      <c r="D74" s="43"/>
      <c r="E74" s="49" t="e">
        <f t="shared" si="2"/>
        <v>#DIV/0!</v>
      </c>
    </row>
    <row r="75" spans="1:5" ht="30" customHeight="1" x14ac:dyDescent="0.25">
      <c r="A75" s="12"/>
      <c r="B75" s="11" t="s">
        <v>82</v>
      </c>
      <c r="C75" s="43">
        <v>0</v>
      </c>
      <c r="D75" s="43"/>
      <c r="E75" s="49" t="e">
        <f t="shared" si="2"/>
        <v>#DIV/0!</v>
      </c>
    </row>
    <row r="76" spans="1:5" ht="30" customHeight="1" x14ac:dyDescent="0.25">
      <c r="A76" s="12"/>
      <c r="B76" s="11" t="s">
        <v>83</v>
      </c>
      <c r="C76" s="43">
        <v>0</v>
      </c>
      <c r="D76" s="43"/>
      <c r="E76" s="49" t="e">
        <f t="shared" si="2"/>
        <v>#DIV/0!</v>
      </c>
    </row>
    <row r="77" spans="1:5" ht="30" customHeight="1" x14ac:dyDescent="0.25">
      <c r="A77" s="12"/>
      <c r="B77" s="11" t="s">
        <v>84</v>
      </c>
      <c r="C77" s="43">
        <v>0</v>
      </c>
      <c r="D77" s="43"/>
      <c r="E77" s="49" t="e">
        <f t="shared" si="2"/>
        <v>#DIV/0!</v>
      </c>
    </row>
    <row r="78" spans="1:5" ht="30" customHeight="1" x14ac:dyDescent="0.25">
      <c r="A78" s="12"/>
      <c r="B78" s="11" t="s">
        <v>85</v>
      </c>
      <c r="C78" s="43">
        <v>0</v>
      </c>
      <c r="D78" s="43"/>
      <c r="E78" s="49" t="e">
        <f t="shared" si="2"/>
        <v>#DIV/0!</v>
      </c>
    </row>
    <row r="79" spans="1:5" ht="36.75" customHeight="1" x14ac:dyDescent="0.25">
      <c r="A79" s="12"/>
      <c r="B79" s="11" t="s">
        <v>86</v>
      </c>
      <c r="C79" s="43">
        <v>0</v>
      </c>
      <c r="D79" s="43"/>
      <c r="E79" s="49" t="e">
        <f t="shared" si="2"/>
        <v>#DIV/0!</v>
      </c>
    </row>
    <row r="80" spans="1:5" ht="30" customHeight="1" x14ac:dyDescent="0.25">
      <c r="A80" s="12"/>
      <c r="B80" s="11" t="s">
        <v>87</v>
      </c>
      <c r="C80" s="43">
        <v>0</v>
      </c>
      <c r="D80" s="43"/>
      <c r="E80" s="49" t="e">
        <f t="shared" si="2"/>
        <v>#DIV/0!</v>
      </c>
    </row>
    <row r="81" spans="1:5" ht="30" customHeight="1" x14ac:dyDescent="0.25">
      <c r="A81" s="12"/>
      <c r="B81" s="11" t="s">
        <v>88</v>
      </c>
      <c r="C81" s="43">
        <v>0</v>
      </c>
      <c r="D81" s="43"/>
      <c r="E81" s="49" t="e">
        <f t="shared" si="2"/>
        <v>#DIV/0!</v>
      </c>
    </row>
    <row r="82" spans="1:5" ht="30" customHeight="1" x14ac:dyDescent="0.25">
      <c r="A82" s="12"/>
      <c r="B82" s="11" t="s">
        <v>89</v>
      </c>
      <c r="C82" s="43">
        <v>0</v>
      </c>
      <c r="D82" s="43"/>
      <c r="E82" s="49" t="e">
        <f t="shared" si="2"/>
        <v>#DIV/0!</v>
      </c>
    </row>
    <row r="83" spans="1:5" ht="30" customHeight="1" x14ac:dyDescent="0.25">
      <c r="A83" s="12"/>
      <c r="B83" s="11" t="s">
        <v>90</v>
      </c>
      <c r="C83" s="43">
        <v>0</v>
      </c>
      <c r="D83" s="43"/>
      <c r="E83" s="49" t="e">
        <f t="shared" si="2"/>
        <v>#DIV/0!</v>
      </c>
    </row>
    <row r="84" spans="1:5" ht="30" customHeight="1" x14ac:dyDescent="0.25">
      <c r="A84" s="12"/>
      <c r="B84" s="11" t="s">
        <v>91</v>
      </c>
      <c r="C84" s="43">
        <v>0</v>
      </c>
      <c r="D84" s="43"/>
      <c r="E84" s="49" t="e">
        <f t="shared" si="2"/>
        <v>#DIV/0!</v>
      </c>
    </row>
    <row r="85" spans="1:5" ht="30" customHeight="1" x14ac:dyDescent="0.25">
      <c r="A85" s="12"/>
      <c r="B85" s="11" t="s">
        <v>92</v>
      </c>
      <c r="C85" s="43">
        <v>0</v>
      </c>
      <c r="D85" s="43"/>
      <c r="E85" s="49" t="e">
        <f t="shared" si="2"/>
        <v>#DIV/0!</v>
      </c>
    </row>
    <row r="86" spans="1:5" ht="30" customHeight="1" x14ac:dyDescent="0.25">
      <c r="A86" s="12"/>
      <c r="B86" s="11" t="s">
        <v>93</v>
      </c>
      <c r="C86" s="43">
        <v>0</v>
      </c>
      <c r="D86" s="43"/>
      <c r="E86" s="49" t="e">
        <f t="shared" si="2"/>
        <v>#DIV/0!</v>
      </c>
    </row>
    <row r="87" spans="1:5" ht="30" customHeight="1" x14ac:dyDescent="0.25">
      <c r="A87" s="12"/>
      <c r="B87" s="11" t="s">
        <v>140</v>
      </c>
      <c r="C87" s="43"/>
      <c r="D87" s="43"/>
      <c r="E87" s="49" t="e">
        <f t="shared" si="2"/>
        <v>#DIV/0!</v>
      </c>
    </row>
    <row r="88" spans="1:5" ht="30" customHeight="1" x14ac:dyDescent="0.25">
      <c r="A88" s="12"/>
      <c r="B88" s="11" t="s">
        <v>94</v>
      </c>
      <c r="C88" s="43">
        <v>0</v>
      </c>
      <c r="D88" s="43"/>
      <c r="E88" s="49" t="e">
        <f t="shared" si="2"/>
        <v>#DIV/0!</v>
      </c>
    </row>
    <row r="89" spans="1:5" ht="30" customHeight="1" x14ac:dyDescent="0.25">
      <c r="A89" s="12"/>
      <c r="B89" s="11" t="s">
        <v>95</v>
      </c>
      <c r="C89" s="43">
        <v>0</v>
      </c>
      <c r="D89" s="43"/>
      <c r="E89" s="49" t="e">
        <f t="shared" si="2"/>
        <v>#DIV/0!</v>
      </c>
    </row>
    <row r="90" spans="1:5" ht="30" customHeight="1" x14ac:dyDescent="0.25">
      <c r="A90" s="12"/>
      <c r="B90" s="11" t="s">
        <v>96</v>
      </c>
      <c r="C90" s="43">
        <v>0</v>
      </c>
      <c r="D90" s="43"/>
      <c r="E90" s="49" t="e">
        <f t="shared" si="2"/>
        <v>#DIV/0!</v>
      </c>
    </row>
    <row r="91" spans="1:5" ht="30" customHeight="1" x14ac:dyDescent="0.25">
      <c r="A91" s="12"/>
      <c r="B91" s="11" t="s">
        <v>97</v>
      </c>
      <c r="C91" s="43">
        <v>0</v>
      </c>
      <c r="D91" s="43"/>
      <c r="E91" s="49" t="e">
        <f t="shared" si="2"/>
        <v>#DIV/0!</v>
      </c>
    </row>
    <row r="92" spans="1:5" ht="30" customHeight="1" x14ac:dyDescent="0.25">
      <c r="A92" s="12"/>
      <c r="B92" s="11" t="s">
        <v>98</v>
      </c>
      <c r="C92" s="43">
        <v>0</v>
      </c>
      <c r="D92" s="43"/>
      <c r="E92" s="49" t="e">
        <f t="shared" si="2"/>
        <v>#DIV/0!</v>
      </c>
    </row>
    <row r="93" spans="1:5" ht="30" customHeight="1" x14ac:dyDescent="0.25">
      <c r="A93" s="12"/>
      <c r="B93" s="11"/>
      <c r="C93" s="43">
        <v>0</v>
      </c>
      <c r="D93" s="43"/>
      <c r="E93" s="49" t="e">
        <f t="shared" si="2"/>
        <v>#DIV/0!</v>
      </c>
    </row>
    <row r="94" spans="1:5" ht="30" customHeight="1" x14ac:dyDescent="0.25">
      <c r="A94" s="12"/>
      <c r="B94" s="24"/>
      <c r="C94" s="43">
        <v>0</v>
      </c>
      <c r="D94" s="43"/>
      <c r="E94" s="49" t="e">
        <f t="shared" si="2"/>
        <v>#DIV/0!</v>
      </c>
    </row>
    <row r="95" spans="1:5" ht="30" customHeight="1" x14ac:dyDescent="0.25">
      <c r="A95" s="12"/>
      <c r="B95" s="11" t="s">
        <v>100</v>
      </c>
      <c r="C95" s="43">
        <v>0</v>
      </c>
      <c r="D95" s="43"/>
      <c r="E95" s="49" t="e">
        <f t="shared" si="2"/>
        <v>#DIV/0!</v>
      </c>
    </row>
    <row r="96" spans="1:5" ht="30" customHeight="1" x14ac:dyDescent="0.25">
      <c r="A96" s="12"/>
      <c r="B96" s="11" t="s">
        <v>101</v>
      </c>
      <c r="C96" s="43">
        <v>0</v>
      </c>
      <c r="D96" s="43"/>
      <c r="E96" s="49" t="e">
        <f t="shared" si="2"/>
        <v>#DIV/0!</v>
      </c>
    </row>
    <row r="97" spans="1:5" ht="30" customHeight="1" x14ac:dyDescent="0.25">
      <c r="A97" s="12"/>
      <c r="B97" s="11" t="s">
        <v>102</v>
      </c>
      <c r="C97" s="43">
        <v>0</v>
      </c>
      <c r="D97" s="43"/>
      <c r="E97" s="49" t="e">
        <f t="shared" ref="E97:E134" si="4">D97/C97*100</f>
        <v>#DIV/0!</v>
      </c>
    </row>
    <row r="98" spans="1:5" ht="30" customHeight="1" x14ac:dyDescent="0.25">
      <c r="A98" s="12"/>
      <c r="B98" s="11" t="s">
        <v>142</v>
      </c>
      <c r="C98" s="43">
        <v>0</v>
      </c>
      <c r="D98" s="43"/>
      <c r="E98" s="49" t="e">
        <f t="shared" si="4"/>
        <v>#DIV/0!</v>
      </c>
    </row>
    <row r="99" spans="1:5" s="87" customFormat="1" ht="30" customHeight="1" x14ac:dyDescent="0.25">
      <c r="A99" s="59" t="s">
        <v>9</v>
      </c>
      <c r="B99" s="60" t="s">
        <v>103</v>
      </c>
      <c r="C99" s="61">
        <f>C100</f>
        <v>0</v>
      </c>
      <c r="D99" s="61">
        <f t="shared" ref="D99" si="5">D100</f>
        <v>0</v>
      </c>
      <c r="E99" s="4" t="e">
        <f t="shared" si="4"/>
        <v>#DIV/0!</v>
      </c>
    </row>
    <row r="100" spans="1:5" ht="30" customHeight="1" x14ac:dyDescent="0.25">
      <c r="A100" s="12" t="s">
        <v>1</v>
      </c>
      <c r="B100" s="11" t="s">
        <v>104</v>
      </c>
      <c r="C100" s="43">
        <v>0</v>
      </c>
      <c r="D100" s="43"/>
      <c r="E100" s="49" t="e">
        <f t="shared" si="4"/>
        <v>#DIV/0!</v>
      </c>
    </row>
    <row r="101" spans="1:5" s="87" customFormat="1" ht="30" customHeight="1" x14ac:dyDescent="0.25">
      <c r="A101" s="59" t="s">
        <v>11</v>
      </c>
      <c r="B101" s="60" t="s">
        <v>105</v>
      </c>
      <c r="C101" s="61">
        <f>C102+C103+C104</f>
        <v>0</v>
      </c>
      <c r="D101" s="61">
        <f t="shared" ref="D101" si="6">D102+D103+D104</f>
        <v>0</v>
      </c>
      <c r="E101" s="4" t="e">
        <f t="shared" si="4"/>
        <v>#DIV/0!</v>
      </c>
    </row>
    <row r="102" spans="1:5" ht="30" customHeight="1" x14ac:dyDescent="0.25">
      <c r="A102" s="12"/>
      <c r="B102" s="11" t="s">
        <v>106</v>
      </c>
      <c r="C102" s="43">
        <v>0</v>
      </c>
      <c r="D102" s="43"/>
      <c r="E102" s="49" t="e">
        <f t="shared" si="4"/>
        <v>#DIV/0!</v>
      </c>
    </row>
    <row r="103" spans="1:5" ht="30" customHeight="1" x14ac:dyDescent="0.25">
      <c r="A103" s="12"/>
      <c r="B103" s="11" t="s">
        <v>107</v>
      </c>
      <c r="C103" s="43"/>
      <c r="D103" s="43"/>
      <c r="E103" s="49" t="e">
        <f t="shared" si="4"/>
        <v>#DIV/0!</v>
      </c>
    </row>
    <row r="104" spans="1:5" s="92" customFormat="1" ht="30" customHeight="1" x14ac:dyDescent="0.25">
      <c r="A104" s="12"/>
      <c r="B104" s="11" t="s">
        <v>108</v>
      </c>
      <c r="C104" s="43"/>
      <c r="D104" s="43"/>
      <c r="E104" s="49" t="e">
        <f t="shared" si="4"/>
        <v>#DIV/0!</v>
      </c>
    </row>
    <row r="105" spans="1:5" s="87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" si="7">D106</f>
        <v>0</v>
      </c>
      <c r="E105" s="4" t="e">
        <f t="shared" si="4"/>
        <v>#DIV/0!</v>
      </c>
    </row>
    <row r="106" spans="1:5" ht="30" customHeight="1" x14ac:dyDescent="0.25">
      <c r="A106" s="46"/>
      <c r="B106" s="20" t="s">
        <v>110</v>
      </c>
      <c r="C106" s="43">
        <v>0</v>
      </c>
      <c r="D106" s="43"/>
      <c r="E106" s="49" t="e">
        <f t="shared" si="4"/>
        <v>#DIV/0!</v>
      </c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s="32" customFormat="1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87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0</v>
      </c>
      <c r="D109" s="61">
        <f t="shared" ref="D109" si="8">D110+D111+D112+D113+D114+D115+D116+D117+D118+D119+D120+D121+D122+D123+D124+D125</f>
        <v>0</v>
      </c>
      <c r="E109" s="4" t="e">
        <f t="shared" si="4"/>
        <v>#DIV/0!</v>
      </c>
    </row>
    <row r="110" spans="1:5" ht="30" customHeight="1" x14ac:dyDescent="0.25">
      <c r="A110" s="12"/>
      <c r="B110" s="11" t="s">
        <v>112</v>
      </c>
      <c r="C110" s="43">
        <v>0</v>
      </c>
      <c r="D110" s="43"/>
      <c r="E110" s="49" t="e">
        <f t="shared" si="4"/>
        <v>#DIV/0!</v>
      </c>
    </row>
    <row r="111" spans="1:5" ht="30" customHeight="1" x14ac:dyDescent="0.25">
      <c r="A111" s="12"/>
      <c r="B111" s="11" t="s">
        <v>113</v>
      </c>
      <c r="C111" s="43">
        <v>0</v>
      </c>
      <c r="D111" s="43"/>
      <c r="E111" s="49" t="e">
        <f t="shared" si="4"/>
        <v>#DIV/0!</v>
      </c>
    </row>
    <row r="112" spans="1:5" ht="30" customHeight="1" x14ac:dyDescent="0.25">
      <c r="A112" s="12"/>
      <c r="B112" s="11" t="s">
        <v>114</v>
      </c>
      <c r="C112" s="43">
        <v>0</v>
      </c>
      <c r="D112" s="43"/>
      <c r="E112" s="49" t="e">
        <f t="shared" si="4"/>
        <v>#DIV/0!</v>
      </c>
    </row>
    <row r="113" spans="1:5" ht="30" customHeight="1" x14ac:dyDescent="0.25">
      <c r="A113" s="12" t="s">
        <v>1</v>
      </c>
      <c r="B113" s="11" t="s">
        <v>115</v>
      </c>
      <c r="C113" s="43">
        <v>0</v>
      </c>
      <c r="D113" s="43"/>
      <c r="E113" s="49" t="e">
        <f t="shared" si="4"/>
        <v>#DIV/0!</v>
      </c>
    </row>
    <row r="114" spans="1:5" ht="30" customHeight="1" x14ac:dyDescent="0.25">
      <c r="A114" s="12"/>
      <c r="B114" s="11" t="s">
        <v>116</v>
      </c>
      <c r="C114" s="43">
        <v>0</v>
      </c>
      <c r="D114" s="43"/>
      <c r="E114" s="49" t="e">
        <f t="shared" si="4"/>
        <v>#DIV/0!</v>
      </c>
    </row>
    <row r="115" spans="1:5" ht="30" customHeight="1" x14ac:dyDescent="0.25">
      <c r="A115" s="12"/>
      <c r="B115" s="11" t="s">
        <v>117</v>
      </c>
      <c r="C115" s="43">
        <v>0</v>
      </c>
      <c r="D115" s="43"/>
      <c r="E115" s="49" t="e">
        <f t="shared" si="4"/>
        <v>#DIV/0!</v>
      </c>
    </row>
    <row r="116" spans="1:5" ht="30" customHeight="1" x14ac:dyDescent="0.25">
      <c r="A116" s="12"/>
      <c r="B116" s="11" t="s">
        <v>118</v>
      </c>
      <c r="C116" s="43">
        <v>0</v>
      </c>
      <c r="D116" s="43"/>
      <c r="E116" s="49" t="e">
        <f t="shared" si="4"/>
        <v>#DIV/0!</v>
      </c>
    </row>
    <row r="117" spans="1:5" ht="30" customHeight="1" x14ac:dyDescent="0.25">
      <c r="A117" s="12"/>
      <c r="B117" s="11" t="s">
        <v>119</v>
      </c>
      <c r="C117" s="43">
        <v>0</v>
      </c>
      <c r="D117" s="43"/>
      <c r="E117" s="49" t="e">
        <f t="shared" si="4"/>
        <v>#DIV/0!</v>
      </c>
    </row>
    <row r="118" spans="1:5" ht="30" customHeight="1" x14ac:dyDescent="0.25">
      <c r="A118" s="12"/>
      <c r="B118" s="11" t="s">
        <v>120</v>
      </c>
      <c r="C118" s="43">
        <v>0</v>
      </c>
      <c r="D118" s="43"/>
      <c r="E118" s="49" t="e">
        <f t="shared" si="4"/>
        <v>#DIV/0!</v>
      </c>
    </row>
    <row r="119" spans="1:5" ht="30" customHeight="1" x14ac:dyDescent="0.25">
      <c r="A119" s="12"/>
      <c r="B119" s="11" t="s">
        <v>121</v>
      </c>
      <c r="C119" s="43">
        <v>0</v>
      </c>
      <c r="D119" s="43"/>
      <c r="E119" s="49" t="e">
        <f t="shared" si="4"/>
        <v>#DIV/0!</v>
      </c>
    </row>
    <row r="120" spans="1:5" ht="30" customHeight="1" x14ac:dyDescent="0.25">
      <c r="A120" s="12"/>
      <c r="B120" s="11" t="s">
        <v>122</v>
      </c>
      <c r="C120" s="43">
        <v>0</v>
      </c>
      <c r="D120" s="43"/>
      <c r="E120" s="49" t="e">
        <f t="shared" si="4"/>
        <v>#DIV/0!</v>
      </c>
    </row>
    <row r="121" spans="1:5" ht="30" customHeight="1" x14ac:dyDescent="0.25">
      <c r="A121" s="12"/>
      <c r="B121" s="11" t="s">
        <v>123</v>
      </c>
      <c r="C121" s="43">
        <v>0</v>
      </c>
      <c r="D121" s="43"/>
      <c r="E121" s="49" t="e">
        <f t="shared" si="4"/>
        <v>#DIV/0!</v>
      </c>
    </row>
    <row r="122" spans="1:5" ht="30" customHeight="1" x14ac:dyDescent="0.25">
      <c r="A122" s="12"/>
      <c r="B122" s="11" t="s">
        <v>124</v>
      </c>
      <c r="C122" s="43">
        <v>0</v>
      </c>
      <c r="D122" s="43"/>
      <c r="E122" s="49" t="e">
        <f t="shared" si="4"/>
        <v>#DIV/0!</v>
      </c>
    </row>
    <row r="123" spans="1:5" ht="30" customHeight="1" x14ac:dyDescent="0.25">
      <c r="A123" s="12"/>
      <c r="B123" s="11" t="s">
        <v>125</v>
      </c>
      <c r="C123" s="43">
        <v>0</v>
      </c>
      <c r="D123" s="43"/>
      <c r="E123" s="49" t="e">
        <f t="shared" si="4"/>
        <v>#DIV/0!</v>
      </c>
    </row>
    <row r="124" spans="1:5" ht="30" customHeight="1" x14ac:dyDescent="0.25">
      <c r="A124" s="12"/>
      <c r="B124" s="11" t="s">
        <v>126</v>
      </c>
      <c r="C124" s="43">
        <v>0</v>
      </c>
      <c r="D124" s="43"/>
      <c r="E124" s="49" t="e">
        <f t="shared" si="4"/>
        <v>#DIV/0!</v>
      </c>
    </row>
    <row r="125" spans="1:5" ht="30" customHeight="1" x14ac:dyDescent="0.25">
      <c r="A125" s="12"/>
      <c r="B125" s="11" t="s">
        <v>127</v>
      </c>
      <c r="C125" s="43">
        <v>0</v>
      </c>
      <c r="D125" s="43"/>
      <c r="E125" s="49" t="e">
        <f t="shared" si="4"/>
        <v>#DIV/0!</v>
      </c>
    </row>
    <row r="126" spans="1:5" s="87" customFormat="1" ht="30" customHeight="1" x14ac:dyDescent="0.25">
      <c r="A126" s="65" t="s">
        <v>23</v>
      </c>
      <c r="B126" s="66" t="s">
        <v>128</v>
      </c>
      <c r="C126" s="67">
        <f>C127+C128</f>
        <v>0</v>
      </c>
      <c r="D126" s="67">
        <f>D127+D128</f>
        <v>0</v>
      </c>
      <c r="E126" s="4" t="e">
        <f t="shared" si="4"/>
        <v>#DIV/0!</v>
      </c>
    </row>
    <row r="127" spans="1:5" ht="30" customHeight="1" x14ac:dyDescent="0.25">
      <c r="A127" s="12"/>
      <c r="B127" s="11" t="s">
        <v>129</v>
      </c>
      <c r="C127" s="43">
        <v>0</v>
      </c>
      <c r="D127" s="43"/>
      <c r="E127" s="49" t="e">
        <f t="shared" si="4"/>
        <v>#DIV/0!</v>
      </c>
    </row>
    <row r="128" spans="1:5" ht="30" customHeight="1" x14ac:dyDescent="0.25">
      <c r="A128" s="12"/>
      <c r="B128" s="11" t="s">
        <v>130</v>
      </c>
      <c r="C128" s="43"/>
      <c r="D128" s="43"/>
      <c r="E128" s="49" t="e">
        <f t="shared" si="4"/>
        <v>#DIV/0!</v>
      </c>
    </row>
    <row r="129" spans="1:5" s="87" customFormat="1" ht="30" customHeight="1" x14ac:dyDescent="0.25">
      <c r="A129" s="65" t="s">
        <v>25</v>
      </c>
      <c r="B129" s="66" t="s">
        <v>131</v>
      </c>
      <c r="C129" s="67">
        <f>C130+C131+C132+C133</f>
        <v>0</v>
      </c>
      <c r="D129" s="67">
        <f t="shared" ref="D129" si="9">D130+D131+D132+D133</f>
        <v>0</v>
      </c>
      <c r="E129" s="4" t="e">
        <f t="shared" si="4"/>
        <v>#DIV/0!</v>
      </c>
    </row>
    <row r="130" spans="1:5" s="84" customFormat="1" ht="30" customHeight="1" x14ac:dyDescent="0.25">
      <c r="A130" s="54"/>
      <c r="B130" s="22" t="s">
        <v>132</v>
      </c>
      <c r="C130" s="43">
        <v>0</v>
      </c>
      <c r="D130" s="43"/>
      <c r="E130" s="49" t="e">
        <f t="shared" si="4"/>
        <v>#DIV/0!</v>
      </c>
    </row>
    <row r="131" spans="1:5" ht="51" customHeight="1" x14ac:dyDescent="0.25">
      <c r="A131" s="12"/>
      <c r="B131" s="11" t="s">
        <v>133</v>
      </c>
      <c r="C131" s="43">
        <v>0</v>
      </c>
      <c r="D131" s="43"/>
      <c r="E131" s="49" t="e">
        <f t="shared" si="4"/>
        <v>#DIV/0!</v>
      </c>
    </row>
    <row r="132" spans="1:5" ht="30" customHeight="1" x14ac:dyDescent="0.25">
      <c r="A132" s="12"/>
      <c r="B132" s="11" t="s">
        <v>134</v>
      </c>
      <c r="C132" s="43">
        <v>0</v>
      </c>
      <c r="D132" s="43"/>
      <c r="E132" s="49" t="e">
        <f t="shared" si="4"/>
        <v>#DIV/0!</v>
      </c>
    </row>
    <row r="133" spans="1:5" ht="30" customHeight="1" x14ac:dyDescent="0.25">
      <c r="A133" s="12"/>
      <c r="B133" s="11" t="s">
        <v>135</v>
      </c>
      <c r="C133" s="43">
        <v>0</v>
      </c>
      <c r="D133" s="43"/>
      <c r="E133" s="49" t="e">
        <f t="shared" si="4"/>
        <v>#DIV/0!</v>
      </c>
    </row>
    <row r="134" spans="1:5" s="86" customFormat="1" ht="30" customHeight="1" x14ac:dyDescent="0.25">
      <c r="A134" s="16" t="s">
        <v>27</v>
      </c>
      <c r="B134" s="25" t="s">
        <v>138</v>
      </c>
      <c r="C134" s="31">
        <f t="shared" ref="C134:D134" si="10">C9-C29</f>
        <v>0</v>
      </c>
      <c r="D134" s="31">
        <f t="shared" si="10"/>
        <v>0</v>
      </c>
      <c r="E134" s="4" t="e">
        <f t="shared" si="4"/>
        <v>#DIV/0!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28" workbookViewId="0">
      <selection activeCell="L26" sqref="L26"/>
    </sheetView>
  </sheetViews>
  <sheetFormatPr defaultRowHeight="15" x14ac:dyDescent="0.25"/>
  <cols>
    <col min="1" max="1" width="7.140625" style="45" customWidth="1"/>
    <col min="2" max="2" width="31.140625" style="55" customWidth="1"/>
    <col min="3" max="3" width="17.5703125" style="32" customWidth="1"/>
    <col min="4" max="4" width="19.42578125" style="32" customWidth="1"/>
    <col min="5" max="5" width="17.7109375" style="56" customWidth="1"/>
    <col min="6" max="16384" width="9.140625" style="55"/>
  </cols>
  <sheetData>
    <row r="1" spans="1:5" x14ac:dyDescent="0.25">
      <c r="A1" s="34"/>
      <c r="B1" s="35"/>
      <c r="C1" s="36"/>
      <c r="D1" s="36"/>
      <c r="E1" s="37"/>
    </row>
    <row r="2" spans="1:5" s="87" customFormat="1" ht="15.75" x14ac:dyDescent="0.25">
      <c r="A2" s="73"/>
      <c r="B2" s="18" t="s">
        <v>0</v>
      </c>
      <c r="C2" s="74"/>
      <c r="D2" s="74"/>
      <c r="E2" s="29"/>
    </row>
    <row r="3" spans="1:5" s="87" customFormat="1" ht="15.75" x14ac:dyDescent="0.25">
      <c r="A3" s="76" t="s">
        <v>1</v>
      </c>
      <c r="B3" s="99" t="s">
        <v>157</v>
      </c>
      <c r="C3" s="30"/>
      <c r="D3" s="30"/>
      <c r="E3" s="77"/>
    </row>
    <row r="4" spans="1:5" s="87" customFormat="1" ht="15.75" x14ac:dyDescent="0.25">
      <c r="A4" s="76"/>
      <c r="B4" s="117" t="s">
        <v>166</v>
      </c>
      <c r="C4" s="117"/>
      <c r="D4" s="117"/>
      <c r="E4" s="117"/>
    </row>
    <row r="5" spans="1:5" ht="15.75" x14ac:dyDescent="0.25">
      <c r="A5" s="38"/>
      <c r="B5" s="35"/>
      <c r="C5" s="36"/>
      <c r="D5" s="36"/>
      <c r="E5" s="37"/>
    </row>
    <row r="6" spans="1:5" s="85" customFormat="1" ht="15" customHeight="1" x14ac:dyDescent="0.25">
      <c r="A6" s="118" t="s">
        <v>1</v>
      </c>
      <c r="B6" s="121" t="s">
        <v>2</v>
      </c>
      <c r="C6" s="114" t="s">
        <v>159</v>
      </c>
      <c r="D6" s="114" t="s">
        <v>160</v>
      </c>
      <c r="E6" s="114" t="s">
        <v>137</v>
      </c>
    </row>
    <row r="7" spans="1:5" s="85" customFormat="1" ht="15" customHeight="1" x14ac:dyDescent="0.25">
      <c r="A7" s="119"/>
      <c r="B7" s="122"/>
      <c r="C7" s="115"/>
      <c r="D7" s="115"/>
      <c r="E7" s="115"/>
    </row>
    <row r="8" spans="1:5" s="85" customFormat="1" ht="39.75" customHeight="1" x14ac:dyDescent="0.25">
      <c r="A8" s="120"/>
      <c r="B8" s="123"/>
      <c r="C8" s="116"/>
      <c r="D8" s="116"/>
      <c r="E8" s="116"/>
    </row>
    <row r="9" spans="1:5" s="85" customFormat="1" ht="30" customHeight="1" x14ac:dyDescent="0.25">
      <c r="A9" s="100" t="s">
        <v>3</v>
      </c>
      <c r="B9" s="101" t="s">
        <v>4</v>
      </c>
      <c r="C9" s="102">
        <f>C10+C11+C12+C13+C14+C15+C16+C17+C18+C19+C20+C21+C22+C23+C24+C25</f>
        <v>0</v>
      </c>
      <c r="D9" s="102">
        <f>D10+D11+D12+D13+D14+D15+D16+D17+D18+D19+D20+D21+D22+D23+D24+D25</f>
        <v>0</v>
      </c>
      <c r="E9" s="102" t="e">
        <f>D9/C9*100</f>
        <v>#DIV/0!</v>
      </c>
    </row>
    <row r="10" spans="1:5" ht="30" customHeight="1" x14ac:dyDescent="0.25">
      <c r="A10" s="42" t="s">
        <v>5</v>
      </c>
      <c r="B10" s="20" t="s">
        <v>6</v>
      </c>
      <c r="C10" s="43"/>
      <c r="D10" s="43"/>
      <c r="E10" s="49" t="e">
        <f>D10/C10*100</f>
        <v>#DIV/0!</v>
      </c>
    </row>
    <row r="11" spans="1:5" ht="30" customHeight="1" x14ac:dyDescent="0.25">
      <c r="A11" s="44" t="s">
        <v>7</v>
      </c>
      <c r="B11" s="11" t="s">
        <v>8</v>
      </c>
      <c r="C11" s="43"/>
      <c r="D11" s="43"/>
      <c r="E11" s="49" t="e">
        <f t="shared" ref="E11:E25" si="0">D11/C11*100</f>
        <v>#DIV/0!</v>
      </c>
    </row>
    <row r="12" spans="1:5" ht="30" customHeight="1" x14ac:dyDescent="0.25">
      <c r="A12" s="44" t="s">
        <v>9</v>
      </c>
      <c r="B12" s="11" t="s">
        <v>10</v>
      </c>
      <c r="C12" s="43"/>
      <c r="D12" s="43"/>
      <c r="E12" s="49" t="e">
        <f t="shared" si="0"/>
        <v>#DIV/0!</v>
      </c>
    </row>
    <row r="13" spans="1:5" ht="30" customHeight="1" x14ac:dyDescent="0.25">
      <c r="A13" s="42" t="s">
        <v>11</v>
      </c>
      <c r="B13" s="11" t="s">
        <v>12</v>
      </c>
      <c r="C13" s="43"/>
      <c r="D13" s="43"/>
      <c r="E13" s="49" t="e">
        <f t="shared" si="0"/>
        <v>#DIV/0!</v>
      </c>
    </row>
    <row r="14" spans="1:5" ht="30" customHeight="1" x14ac:dyDescent="0.25">
      <c r="A14" s="44" t="s">
        <v>13</v>
      </c>
      <c r="B14" s="11" t="s">
        <v>14</v>
      </c>
      <c r="C14" s="43"/>
      <c r="D14" s="43"/>
      <c r="E14" s="49" t="e">
        <f t="shared" si="0"/>
        <v>#DIV/0!</v>
      </c>
    </row>
    <row r="15" spans="1:5" ht="30" customHeight="1" x14ac:dyDescent="0.25">
      <c r="A15" s="44" t="s">
        <v>15</v>
      </c>
      <c r="B15" s="11" t="s">
        <v>16</v>
      </c>
      <c r="C15" s="43"/>
      <c r="D15" s="43"/>
      <c r="E15" s="49" t="e">
        <f t="shared" si="0"/>
        <v>#DIV/0!</v>
      </c>
    </row>
    <row r="16" spans="1:5" ht="30" customHeight="1" x14ac:dyDescent="0.25">
      <c r="A16" s="42" t="s">
        <v>17</v>
      </c>
      <c r="B16" s="11" t="s">
        <v>18</v>
      </c>
      <c r="C16" s="43"/>
      <c r="D16" s="43"/>
      <c r="E16" s="49" t="e">
        <f t="shared" si="0"/>
        <v>#DIV/0!</v>
      </c>
    </row>
    <row r="17" spans="1:5" ht="30" customHeight="1" x14ac:dyDescent="0.25">
      <c r="A17" s="44" t="s">
        <v>19</v>
      </c>
      <c r="B17" s="11" t="s">
        <v>20</v>
      </c>
      <c r="C17" s="43"/>
      <c r="D17" s="43"/>
      <c r="E17" s="49" t="e">
        <f t="shared" si="0"/>
        <v>#DIV/0!</v>
      </c>
    </row>
    <row r="18" spans="1:5" ht="30" customHeight="1" x14ac:dyDescent="0.25">
      <c r="A18" s="44" t="s">
        <v>21</v>
      </c>
      <c r="B18" s="11" t="s">
        <v>22</v>
      </c>
      <c r="C18" s="43"/>
      <c r="D18" s="43"/>
      <c r="E18" s="49" t="e">
        <f t="shared" si="0"/>
        <v>#DIV/0!</v>
      </c>
    </row>
    <row r="19" spans="1:5" ht="30" customHeight="1" x14ac:dyDescent="0.25">
      <c r="A19" s="42" t="s">
        <v>23</v>
      </c>
      <c r="B19" s="11" t="s">
        <v>24</v>
      </c>
      <c r="C19" s="43"/>
      <c r="D19" s="43"/>
      <c r="E19" s="49" t="e">
        <f t="shared" si="0"/>
        <v>#DIV/0!</v>
      </c>
    </row>
    <row r="20" spans="1:5" ht="30" customHeight="1" x14ac:dyDescent="0.25">
      <c r="A20" s="44" t="s">
        <v>25</v>
      </c>
      <c r="B20" s="11" t="s">
        <v>26</v>
      </c>
      <c r="C20" s="43"/>
      <c r="D20" s="43"/>
      <c r="E20" s="49" t="e">
        <f t="shared" si="0"/>
        <v>#DIV/0!</v>
      </c>
    </row>
    <row r="21" spans="1:5" ht="30" customHeight="1" x14ac:dyDescent="0.25">
      <c r="A21" s="44" t="s">
        <v>27</v>
      </c>
      <c r="B21" s="11" t="s">
        <v>28</v>
      </c>
      <c r="C21" s="43"/>
      <c r="D21" s="43"/>
      <c r="E21" s="49" t="e">
        <f t="shared" si="0"/>
        <v>#DIV/0!</v>
      </c>
    </row>
    <row r="22" spans="1:5" ht="30" customHeight="1" x14ac:dyDescent="0.25">
      <c r="A22" s="42" t="s">
        <v>29</v>
      </c>
      <c r="B22" s="11" t="s">
        <v>30</v>
      </c>
      <c r="C22" s="43"/>
      <c r="D22" s="43"/>
      <c r="E22" s="49" t="e">
        <f t="shared" si="0"/>
        <v>#DIV/0!</v>
      </c>
    </row>
    <row r="23" spans="1:5" ht="30" customHeight="1" x14ac:dyDescent="0.25">
      <c r="A23" s="44" t="s">
        <v>31</v>
      </c>
      <c r="B23" s="11" t="s">
        <v>32</v>
      </c>
      <c r="C23" s="43"/>
      <c r="D23" s="43"/>
      <c r="E23" s="49" t="e">
        <f t="shared" si="0"/>
        <v>#DIV/0!</v>
      </c>
    </row>
    <row r="24" spans="1:5" ht="30" customHeight="1" x14ac:dyDescent="0.25">
      <c r="A24" s="44" t="s">
        <v>33</v>
      </c>
      <c r="B24" s="11" t="s">
        <v>34</v>
      </c>
      <c r="C24" s="43"/>
      <c r="D24" s="43"/>
      <c r="E24" s="49" t="e">
        <f t="shared" si="0"/>
        <v>#DIV/0!</v>
      </c>
    </row>
    <row r="25" spans="1:5" ht="30" customHeight="1" x14ac:dyDescent="0.25">
      <c r="A25" s="42" t="s">
        <v>35</v>
      </c>
      <c r="B25" s="11" t="s">
        <v>36</v>
      </c>
      <c r="C25" s="43"/>
      <c r="D25" s="43"/>
      <c r="E25" s="49" t="e">
        <f t="shared" si="0"/>
        <v>#DIV/0!</v>
      </c>
    </row>
    <row r="26" spans="1:5" s="85" customFormat="1" ht="30" customHeight="1" x14ac:dyDescent="0.25">
      <c r="A26" s="118" t="s">
        <v>1</v>
      </c>
      <c r="B26" s="111" t="s">
        <v>37</v>
      </c>
      <c r="C26" s="114" t="s">
        <v>159</v>
      </c>
      <c r="D26" s="114" t="s">
        <v>160</v>
      </c>
      <c r="E26" s="114" t="s">
        <v>137</v>
      </c>
    </row>
    <row r="27" spans="1:5" s="85" customFormat="1" ht="30.75" customHeight="1" x14ac:dyDescent="0.25">
      <c r="A27" s="119"/>
      <c r="B27" s="112"/>
      <c r="C27" s="115"/>
      <c r="D27" s="115"/>
      <c r="E27" s="115"/>
    </row>
    <row r="28" spans="1:5" s="85" customFormat="1" ht="17.25" hidden="1" customHeight="1" x14ac:dyDescent="0.25">
      <c r="A28" s="120"/>
      <c r="B28" s="113"/>
      <c r="C28" s="116"/>
      <c r="D28" s="116"/>
      <c r="E28" s="116"/>
    </row>
    <row r="29" spans="1:5" s="85" customFormat="1" ht="30" customHeight="1" x14ac:dyDescent="0.25">
      <c r="A29" s="103" t="s">
        <v>38</v>
      </c>
      <c r="B29" s="101" t="s">
        <v>39</v>
      </c>
      <c r="C29" s="102">
        <f t="shared" ref="C29:D29" si="1">C31+C48+C99+C101+C105+C109+C126+C129</f>
        <v>0</v>
      </c>
      <c r="D29" s="102">
        <f t="shared" si="1"/>
        <v>0</v>
      </c>
      <c r="E29" s="102" t="e">
        <f>D29/C29*100</f>
        <v>#DIV/0!</v>
      </c>
    </row>
    <row r="30" spans="1:5" ht="30" customHeight="1" x14ac:dyDescent="0.25">
      <c r="A30" s="46"/>
      <c r="B30" s="20"/>
      <c r="C30" s="43"/>
      <c r="D30" s="43"/>
      <c r="E30" s="49"/>
    </row>
    <row r="31" spans="1:5" s="87" customFormat="1" ht="30" customHeight="1" x14ac:dyDescent="0.25">
      <c r="A31" s="59" t="s">
        <v>5</v>
      </c>
      <c r="B31" s="60" t="s">
        <v>40</v>
      </c>
      <c r="C31" s="61">
        <f>C32+C33+C34+C35+C36+C37+C38+C39+C40+C41+C42+C43+C44+C45+C46+C47</f>
        <v>0</v>
      </c>
      <c r="D31" s="61">
        <f t="shared" ref="D31" si="2">D32+D33+D34+D35+D36+D37+D38+D39+D40+D41+D42+D43+D44+D45+D46+D47</f>
        <v>0</v>
      </c>
      <c r="E31" s="62" t="e">
        <f>D31/C31*100</f>
        <v>#DIV/0!</v>
      </c>
    </row>
    <row r="32" spans="1:5" s="84" customFormat="1" ht="30" customHeight="1" x14ac:dyDescent="0.25">
      <c r="A32" s="51"/>
      <c r="B32" s="22" t="s">
        <v>41</v>
      </c>
      <c r="C32" s="43"/>
      <c r="D32" s="43"/>
      <c r="E32" s="49" t="e">
        <f>D32/C32*100</f>
        <v>#DIV/0!</v>
      </c>
    </row>
    <row r="33" spans="1:5" s="84" customFormat="1" ht="30" customHeight="1" x14ac:dyDescent="0.25">
      <c r="A33" s="51"/>
      <c r="B33" s="22" t="s">
        <v>42</v>
      </c>
      <c r="C33" s="43"/>
      <c r="D33" s="43"/>
      <c r="E33" s="49" t="e">
        <f t="shared" ref="E33:E96" si="3">D33/C33*100</f>
        <v>#DIV/0!</v>
      </c>
    </row>
    <row r="34" spans="1:5" ht="30" customHeight="1" x14ac:dyDescent="0.25">
      <c r="A34" s="12" t="s">
        <v>1</v>
      </c>
      <c r="B34" s="11" t="s">
        <v>43</v>
      </c>
      <c r="C34" s="43"/>
      <c r="D34" s="43"/>
      <c r="E34" s="49" t="e">
        <f t="shared" si="3"/>
        <v>#DIV/0!</v>
      </c>
    </row>
    <row r="35" spans="1:5" ht="30" customHeight="1" x14ac:dyDescent="0.25">
      <c r="A35" s="12"/>
      <c r="B35" s="11" t="s">
        <v>44</v>
      </c>
      <c r="C35" s="43"/>
      <c r="D35" s="43"/>
      <c r="E35" s="49" t="e">
        <f t="shared" si="3"/>
        <v>#DIV/0!</v>
      </c>
    </row>
    <row r="36" spans="1:5" ht="30" customHeight="1" x14ac:dyDescent="0.25">
      <c r="A36" s="12"/>
      <c r="B36" s="11" t="s">
        <v>45</v>
      </c>
      <c r="C36" s="43"/>
      <c r="D36" s="43"/>
      <c r="E36" s="49" t="e">
        <f t="shared" si="3"/>
        <v>#DIV/0!</v>
      </c>
    </row>
    <row r="37" spans="1:5" ht="30" customHeight="1" x14ac:dyDescent="0.25">
      <c r="A37" s="12" t="s">
        <v>1</v>
      </c>
      <c r="B37" s="11" t="s">
        <v>46</v>
      </c>
      <c r="C37" s="43"/>
      <c r="D37" s="43"/>
      <c r="E37" s="49" t="e">
        <f t="shared" si="3"/>
        <v>#DIV/0!</v>
      </c>
    </row>
    <row r="38" spans="1:5" ht="30" customHeight="1" x14ac:dyDescent="0.25">
      <c r="A38" s="12"/>
      <c r="B38" s="11" t="s">
        <v>47</v>
      </c>
      <c r="C38" s="43"/>
      <c r="D38" s="43"/>
      <c r="E38" s="49" t="e">
        <f t="shared" si="3"/>
        <v>#DIV/0!</v>
      </c>
    </row>
    <row r="39" spans="1:5" ht="30" customHeight="1" x14ac:dyDescent="0.25">
      <c r="A39" s="12"/>
      <c r="B39" s="11" t="s">
        <v>48</v>
      </c>
      <c r="C39" s="43"/>
      <c r="D39" s="43"/>
      <c r="E39" s="49" t="e">
        <f t="shared" si="3"/>
        <v>#DIV/0!</v>
      </c>
    </row>
    <row r="40" spans="1:5" ht="30" customHeight="1" x14ac:dyDescent="0.25">
      <c r="A40" s="12"/>
      <c r="B40" s="11" t="s">
        <v>49</v>
      </c>
      <c r="C40" s="43"/>
      <c r="D40" s="43"/>
      <c r="E40" s="49" t="e">
        <f t="shared" si="3"/>
        <v>#DIV/0!</v>
      </c>
    </row>
    <row r="41" spans="1:5" ht="30" customHeight="1" x14ac:dyDescent="0.25">
      <c r="A41" s="12"/>
      <c r="B41" s="11" t="s">
        <v>143</v>
      </c>
      <c r="C41" s="43"/>
      <c r="D41" s="43"/>
      <c r="E41" s="49" t="e">
        <f t="shared" si="3"/>
        <v>#DIV/0!</v>
      </c>
    </row>
    <row r="42" spans="1:5" ht="30" customHeight="1" x14ac:dyDescent="0.25">
      <c r="A42" s="12"/>
      <c r="B42" s="11" t="s">
        <v>149</v>
      </c>
      <c r="C42" s="43"/>
      <c r="D42" s="43"/>
      <c r="E42" s="49" t="e">
        <f t="shared" si="3"/>
        <v>#DIV/0!</v>
      </c>
    </row>
    <row r="43" spans="1:5" ht="30" customHeight="1" x14ac:dyDescent="0.25">
      <c r="A43" s="12"/>
      <c r="B43" s="11" t="s">
        <v>50</v>
      </c>
      <c r="C43" s="43"/>
      <c r="D43" s="43"/>
      <c r="E43" s="49" t="e">
        <f t="shared" si="3"/>
        <v>#DIV/0!</v>
      </c>
    </row>
    <row r="44" spans="1:5" ht="30" customHeight="1" x14ac:dyDescent="0.25">
      <c r="A44" s="12"/>
      <c r="B44" s="11" t="s">
        <v>51</v>
      </c>
      <c r="C44" s="43"/>
      <c r="D44" s="43"/>
      <c r="E44" s="49" t="e">
        <f t="shared" si="3"/>
        <v>#DIV/0!</v>
      </c>
    </row>
    <row r="45" spans="1:5" ht="30" customHeight="1" x14ac:dyDescent="0.25">
      <c r="A45" s="12"/>
      <c r="B45" s="11" t="s">
        <v>144</v>
      </c>
      <c r="C45" s="43"/>
      <c r="D45" s="43"/>
      <c r="E45" s="49" t="e">
        <f t="shared" si="3"/>
        <v>#DIV/0!</v>
      </c>
    </row>
    <row r="46" spans="1:5" ht="30" customHeight="1" x14ac:dyDescent="0.25">
      <c r="A46" s="12"/>
      <c r="B46" s="11"/>
      <c r="C46" s="43"/>
      <c r="D46" s="43"/>
      <c r="E46" s="49" t="e">
        <f t="shared" si="3"/>
        <v>#DIV/0!</v>
      </c>
    </row>
    <row r="47" spans="1:5" ht="30" customHeight="1" x14ac:dyDescent="0.25">
      <c r="A47" s="12"/>
      <c r="B47" s="11" t="s">
        <v>54</v>
      </c>
      <c r="C47" s="43"/>
      <c r="D47" s="43"/>
      <c r="E47" s="49" t="e">
        <f t="shared" si="3"/>
        <v>#DIV/0!</v>
      </c>
    </row>
    <row r="48" spans="1:5" s="87" customFormat="1" ht="30" customHeight="1" x14ac:dyDescent="0.25">
      <c r="A48" s="59" t="s">
        <v>7</v>
      </c>
      <c r="B48" s="60" t="s">
        <v>55</v>
      </c>
      <c r="C48" s="61">
        <f>C49+C50+C51+C52+C53+C54+C55+C56+C57+C58+C59+C60+C61+C62+C63+C64+C65+C66+C67+C68+C69+C70+C71+C72+C73+C75+C76+C77+C78+C79+C80+C81+C82+C83+C84+C85+C86+C87+C88+C89+C90+C91+C92+C93+C94+C95+C96+C97+C98+C74</f>
        <v>0</v>
      </c>
      <c r="D48" s="61">
        <f t="shared" ref="D48" si="4">D49+D50+D51+D52+D53+D54+D55+D56+D57+D58+D59+D60+D61+D62+D63+D64+D65+D66+D67+D68+D69+D70+D71+D72+D73+D75+D76+D77+D78+D79+D80+D81+D82+D83+D84+D85+D86+D87+D88+D89+D90+D91+D92+D93+D94+D95+D96+D97+D98+D74</f>
        <v>0</v>
      </c>
      <c r="E48" s="62" t="e">
        <f t="shared" si="3"/>
        <v>#DIV/0!</v>
      </c>
    </row>
    <row r="49" spans="1:5" ht="30" customHeight="1" x14ac:dyDescent="0.25">
      <c r="A49" s="12"/>
      <c r="B49" s="11" t="s">
        <v>56</v>
      </c>
      <c r="C49" s="43"/>
      <c r="D49" s="43"/>
      <c r="E49" s="49" t="e">
        <f t="shared" si="3"/>
        <v>#DIV/0!</v>
      </c>
    </row>
    <row r="50" spans="1:5" ht="30" customHeight="1" x14ac:dyDescent="0.25">
      <c r="A50" s="12"/>
      <c r="B50" s="11" t="s">
        <v>57</v>
      </c>
      <c r="C50" s="43"/>
      <c r="D50" s="43"/>
      <c r="E50" s="49" t="e">
        <f t="shared" si="3"/>
        <v>#DIV/0!</v>
      </c>
    </row>
    <row r="51" spans="1:5" ht="30" customHeight="1" x14ac:dyDescent="0.25">
      <c r="A51" s="12"/>
      <c r="B51" s="11" t="s">
        <v>58</v>
      </c>
      <c r="C51" s="43"/>
      <c r="D51" s="43"/>
      <c r="E51" s="49" t="e">
        <f t="shared" si="3"/>
        <v>#DIV/0!</v>
      </c>
    </row>
    <row r="52" spans="1:5" ht="30" customHeight="1" x14ac:dyDescent="0.25">
      <c r="A52" s="12"/>
      <c r="B52" s="11" t="s">
        <v>59</v>
      </c>
      <c r="C52" s="43"/>
      <c r="D52" s="43"/>
      <c r="E52" s="49" t="e">
        <f t="shared" si="3"/>
        <v>#DIV/0!</v>
      </c>
    </row>
    <row r="53" spans="1:5" ht="30" customHeight="1" x14ac:dyDescent="0.25">
      <c r="A53" s="12"/>
      <c r="B53" s="11" t="s">
        <v>60</v>
      </c>
      <c r="C53" s="43"/>
      <c r="D53" s="43"/>
      <c r="E53" s="49" t="e">
        <f t="shared" si="3"/>
        <v>#DIV/0!</v>
      </c>
    </row>
    <row r="54" spans="1:5" ht="30" customHeight="1" x14ac:dyDescent="0.25">
      <c r="A54" s="12"/>
      <c r="B54" s="11" t="s">
        <v>61</v>
      </c>
      <c r="C54" s="43"/>
      <c r="D54" s="43"/>
      <c r="E54" s="49" t="e">
        <f t="shared" si="3"/>
        <v>#DIV/0!</v>
      </c>
    </row>
    <row r="55" spans="1:5" ht="30" customHeight="1" x14ac:dyDescent="0.25">
      <c r="A55" s="12"/>
      <c r="B55" s="23" t="s">
        <v>62</v>
      </c>
      <c r="C55" s="43"/>
      <c r="D55" s="43"/>
      <c r="E55" s="49" t="e">
        <f t="shared" si="3"/>
        <v>#DIV/0!</v>
      </c>
    </row>
    <row r="56" spans="1:5" ht="30" customHeight="1" x14ac:dyDescent="0.25">
      <c r="A56" s="12"/>
      <c r="B56" s="23" t="s">
        <v>63</v>
      </c>
      <c r="C56" s="43"/>
      <c r="D56" s="43"/>
      <c r="E56" s="49" t="e">
        <f t="shared" si="3"/>
        <v>#DIV/0!</v>
      </c>
    </row>
    <row r="57" spans="1:5" ht="30" customHeight="1" x14ac:dyDescent="0.25">
      <c r="A57" s="12"/>
      <c r="B57" s="11" t="s">
        <v>64</v>
      </c>
      <c r="C57" s="43"/>
      <c r="D57" s="43"/>
      <c r="E57" s="49" t="e">
        <f t="shared" si="3"/>
        <v>#DIV/0!</v>
      </c>
    </row>
    <row r="58" spans="1:5" ht="30" customHeight="1" x14ac:dyDescent="0.25">
      <c r="A58" s="12"/>
      <c r="B58" s="11" t="s">
        <v>145</v>
      </c>
      <c r="C58" s="43"/>
      <c r="D58" s="43"/>
      <c r="E58" s="49" t="e">
        <f t="shared" si="3"/>
        <v>#DIV/0!</v>
      </c>
    </row>
    <row r="59" spans="1:5" ht="30" customHeight="1" x14ac:dyDescent="0.25">
      <c r="A59" s="12"/>
      <c r="B59" s="11"/>
      <c r="C59" s="43"/>
      <c r="D59" s="43"/>
      <c r="E59" s="49" t="e">
        <f t="shared" si="3"/>
        <v>#DIV/0!</v>
      </c>
    </row>
    <row r="60" spans="1:5" ht="30" customHeight="1" x14ac:dyDescent="0.25">
      <c r="A60" s="12"/>
      <c r="B60" s="11" t="s">
        <v>67</v>
      </c>
      <c r="C60" s="43"/>
      <c r="D60" s="43"/>
      <c r="E60" s="49" t="e">
        <f t="shared" si="3"/>
        <v>#DIV/0!</v>
      </c>
    </row>
    <row r="61" spans="1:5" ht="30" customHeight="1" x14ac:dyDescent="0.25">
      <c r="A61" s="12"/>
      <c r="B61" s="11" t="s">
        <v>68</v>
      </c>
      <c r="C61" s="43"/>
      <c r="D61" s="43"/>
      <c r="E61" s="49" t="e">
        <f t="shared" si="3"/>
        <v>#DIV/0!</v>
      </c>
    </row>
    <row r="62" spans="1:5" ht="30" customHeight="1" x14ac:dyDescent="0.25">
      <c r="A62" s="12"/>
      <c r="B62" s="11" t="s">
        <v>69</v>
      </c>
      <c r="C62" s="43"/>
      <c r="D62" s="43"/>
      <c r="E62" s="49" t="e">
        <f t="shared" si="3"/>
        <v>#DIV/0!</v>
      </c>
    </row>
    <row r="63" spans="1:5" ht="30" customHeight="1" x14ac:dyDescent="0.25">
      <c r="A63" s="12"/>
      <c r="B63" s="11" t="s">
        <v>146</v>
      </c>
      <c r="C63" s="43"/>
      <c r="D63" s="43"/>
      <c r="E63" s="49" t="e">
        <f t="shared" si="3"/>
        <v>#DIV/0!</v>
      </c>
    </row>
    <row r="64" spans="1:5" ht="30" customHeight="1" x14ac:dyDescent="0.25">
      <c r="A64" s="12"/>
      <c r="B64" s="11"/>
      <c r="C64" s="43"/>
      <c r="D64" s="43"/>
      <c r="E64" s="49" t="e">
        <f t="shared" si="3"/>
        <v>#DIV/0!</v>
      </c>
    </row>
    <row r="65" spans="1:5" ht="30" customHeight="1" x14ac:dyDescent="0.25">
      <c r="A65" s="12"/>
      <c r="B65" s="11" t="s">
        <v>72</v>
      </c>
      <c r="C65" s="43"/>
      <c r="D65" s="43"/>
      <c r="E65" s="49" t="e">
        <f t="shared" si="3"/>
        <v>#DIV/0!</v>
      </c>
    </row>
    <row r="66" spans="1:5" ht="30" customHeight="1" x14ac:dyDescent="0.25">
      <c r="A66" s="12"/>
      <c r="B66" s="11" t="s">
        <v>73</v>
      </c>
      <c r="C66" s="43"/>
      <c r="D66" s="43"/>
      <c r="E66" s="49" t="e">
        <f t="shared" si="3"/>
        <v>#DIV/0!</v>
      </c>
    </row>
    <row r="67" spans="1:5" ht="30" customHeight="1" x14ac:dyDescent="0.25">
      <c r="A67" s="12"/>
      <c r="B67" s="11" t="s">
        <v>74</v>
      </c>
      <c r="C67" s="43"/>
      <c r="D67" s="43"/>
      <c r="E67" s="49" t="e">
        <f t="shared" si="3"/>
        <v>#DIV/0!</v>
      </c>
    </row>
    <row r="68" spans="1:5" ht="30" customHeight="1" x14ac:dyDescent="0.25">
      <c r="A68" s="12"/>
      <c r="B68" s="11" t="s">
        <v>75</v>
      </c>
      <c r="C68" s="43"/>
      <c r="D68" s="43"/>
      <c r="E68" s="49" t="e">
        <f t="shared" si="3"/>
        <v>#DIV/0!</v>
      </c>
    </row>
    <row r="69" spans="1:5" ht="30" customHeight="1" x14ac:dyDescent="0.25">
      <c r="A69" s="12"/>
      <c r="B69" s="11" t="s">
        <v>76</v>
      </c>
      <c r="C69" s="43"/>
      <c r="D69" s="43"/>
      <c r="E69" s="49" t="e">
        <f t="shared" si="3"/>
        <v>#DIV/0!</v>
      </c>
    </row>
    <row r="70" spans="1:5" ht="30" customHeight="1" x14ac:dyDescent="0.25">
      <c r="A70" s="12"/>
      <c r="B70" s="11" t="s">
        <v>77</v>
      </c>
      <c r="C70" s="43"/>
      <c r="D70" s="43"/>
      <c r="E70" s="49" t="e">
        <f t="shared" si="3"/>
        <v>#DIV/0!</v>
      </c>
    </row>
    <row r="71" spans="1:5" ht="30" customHeight="1" x14ac:dyDescent="0.25">
      <c r="A71" s="12"/>
      <c r="B71" s="11" t="s">
        <v>78</v>
      </c>
      <c r="C71" s="43"/>
      <c r="D71" s="43"/>
      <c r="E71" s="49" t="e">
        <f t="shared" si="3"/>
        <v>#DIV/0!</v>
      </c>
    </row>
    <row r="72" spans="1:5" ht="30" customHeight="1" x14ac:dyDescent="0.25">
      <c r="A72" s="12"/>
      <c r="B72" s="11" t="s">
        <v>79</v>
      </c>
      <c r="C72" s="43"/>
      <c r="D72" s="43"/>
      <c r="E72" s="49" t="e">
        <f t="shared" si="3"/>
        <v>#DIV/0!</v>
      </c>
    </row>
    <row r="73" spans="1:5" ht="30" customHeight="1" x14ac:dyDescent="0.25">
      <c r="A73" s="12"/>
      <c r="B73" s="11" t="s">
        <v>80</v>
      </c>
      <c r="C73" s="43"/>
      <c r="D73" s="43"/>
      <c r="E73" s="49" t="e">
        <f t="shared" si="3"/>
        <v>#DIV/0!</v>
      </c>
    </row>
    <row r="74" spans="1:5" ht="30" customHeight="1" x14ac:dyDescent="0.25">
      <c r="A74" s="12"/>
      <c r="B74" s="11" t="s">
        <v>81</v>
      </c>
      <c r="C74" s="43"/>
      <c r="D74" s="43"/>
      <c r="E74" s="49" t="e">
        <f t="shared" si="3"/>
        <v>#DIV/0!</v>
      </c>
    </row>
    <row r="75" spans="1:5" ht="30" customHeight="1" x14ac:dyDescent="0.25">
      <c r="A75" s="12"/>
      <c r="B75" s="11" t="s">
        <v>82</v>
      </c>
      <c r="C75" s="43"/>
      <c r="D75" s="43"/>
      <c r="E75" s="49" t="e">
        <f t="shared" si="3"/>
        <v>#DIV/0!</v>
      </c>
    </row>
    <row r="76" spans="1:5" ht="30" customHeight="1" x14ac:dyDescent="0.25">
      <c r="A76" s="12"/>
      <c r="B76" s="11" t="s">
        <v>83</v>
      </c>
      <c r="C76" s="43"/>
      <c r="D76" s="43"/>
      <c r="E76" s="49" t="e">
        <f t="shared" si="3"/>
        <v>#DIV/0!</v>
      </c>
    </row>
    <row r="77" spans="1:5" ht="30" customHeight="1" x14ac:dyDescent="0.25">
      <c r="A77" s="12"/>
      <c r="B77" s="11" t="s">
        <v>84</v>
      </c>
      <c r="C77" s="43"/>
      <c r="D77" s="43"/>
      <c r="E77" s="49" t="e">
        <f t="shared" si="3"/>
        <v>#DIV/0!</v>
      </c>
    </row>
    <row r="78" spans="1:5" ht="30" customHeight="1" x14ac:dyDescent="0.25">
      <c r="A78" s="12"/>
      <c r="B78" s="11" t="s">
        <v>85</v>
      </c>
      <c r="C78" s="43"/>
      <c r="D78" s="43"/>
      <c r="E78" s="49" t="e">
        <f t="shared" si="3"/>
        <v>#DIV/0!</v>
      </c>
    </row>
    <row r="79" spans="1:5" ht="36.75" customHeight="1" x14ac:dyDescent="0.25">
      <c r="A79" s="12"/>
      <c r="B79" s="11" t="s">
        <v>86</v>
      </c>
      <c r="C79" s="43"/>
      <c r="D79" s="43"/>
      <c r="E79" s="49" t="e">
        <f t="shared" si="3"/>
        <v>#DIV/0!</v>
      </c>
    </row>
    <row r="80" spans="1:5" ht="30" customHeight="1" x14ac:dyDescent="0.25">
      <c r="A80" s="12"/>
      <c r="B80" s="11" t="s">
        <v>87</v>
      </c>
      <c r="C80" s="43"/>
      <c r="D80" s="43"/>
      <c r="E80" s="49" t="e">
        <f t="shared" si="3"/>
        <v>#DIV/0!</v>
      </c>
    </row>
    <row r="81" spans="1:5" ht="30" customHeight="1" x14ac:dyDescent="0.25">
      <c r="A81" s="12"/>
      <c r="B81" s="11" t="s">
        <v>88</v>
      </c>
      <c r="C81" s="43"/>
      <c r="D81" s="43"/>
      <c r="E81" s="49" t="e">
        <f t="shared" si="3"/>
        <v>#DIV/0!</v>
      </c>
    </row>
    <row r="82" spans="1:5" ht="30" customHeight="1" x14ac:dyDescent="0.25">
      <c r="A82" s="12"/>
      <c r="B82" s="11" t="s">
        <v>89</v>
      </c>
      <c r="C82" s="43"/>
      <c r="D82" s="43"/>
      <c r="E82" s="49" t="e">
        <f t="shared" si="3"/>
        <v>#DIV/0!</v>
      </c>
    </row>
    <row r="83" spans="1:5" ht="30" customHeight="1" x14ac:dyDescent="0.25">
      <c r="A83" s="12"/>
      <c r="B83" s="11" t="s">
        <v>90</v>
      </c>
      <c r="C83" s="43"/>
      <c r="D83" s="43"/>
      <c r="E83" s="49" t="e">
        <f t="shared" si="3"/>
        <v>#DIV/0!</v>
      </c>
    </row>
    <row r="84" spans="1:5" ht="30" customHeight="1" x14ac:dyDescent="0.25">
      <c r="A84" s="12"/>
      <c r="B84" s="11" t="s">
        <v>91</v>
      </c>
      <c r="C84" s="43"/>
      <c r="D84" s="43"/>
      <c r="E84" s="49" t="e">
        <f t="shared" si="3"/>
        <v>#DIV/0!</v>
      </c>
    </row>
    <row r="85" spans="1:5" ht="30" customHeight="1" x14ac:dyDescent="0.25">
      <c r="A85" s="12"/>
      <c r="B85" s="11" t="s">
        <v>92</v>
      </c>
      <c r="C85" s="43"/>
      <c r="D85" s="43"/>
      <c r="E85" s="49" t="e">
        <f t="shared" si="3"/>
        <v>#DIV/0!</v>
      </c>
    </row>
    <row r="86" spans="1:5" ht="30" customHeight="1" x14ac:dyDescent="0.25">
      <c r="A86" s="12"/>
      <c r="B86" s="11" t="s">
        <v>93</v>
      </c>
      <c r="C86" s="43"/>
      <c r="D86" s="43"/>
      <c r="E86" s="49" t="e">
        <f t="shared" si="3"/>
        <v>#DIV/0!</v>
      </c>
    </row>
    <row r="87" spans="1:5" ht="30" customHeight="1" x14ac:dyDescent="0.25">
      <c r="A87" s="12"/>
      <c r="B87" s="11" t="s">
        <v>140</v>
      </c>
      <c r="C87" s="43"/>
      <c r="D87" s="43"/>
      <c r="E87" s="49" t="e">
        <f t="shared" si="3"/>
        <v>#DIV/0!</v>
      </c>
    </row>
    <row r="88" spans="1:5" ht="30" customHeight="1" x14ac:dyDescent="0.25">
      <c r="A88" s="12"/>
      <c r="B88" s="11" t="s">
        <v>94</v>
      </c>
      <c r="C88" s="43"/>
      <c r="D88" s="43"/>
      <c r="E88" s="49" t="e">
        <f t="shared" si="3"/>
        <v>#DIV/0!</v>
      </c>
    </row>
    <row r="89" spans="1:5" ht="30" customHeight="1" x14ac:dyDescent="0.25">
      <c r="A89" s="12"/>
      <c r="B89" s="11" t="s">
        <v>95</v>
      </c>
      <c r="C89" s="43"/>
      <c r="D89" s="43"/>
      <c r="E89" s="49" t="e">
        <f t="shared" si="3"/>
        <v>#DIV/0!</v>
      </c>
    </row>
    <row r="90" spans="1:5" ht="30" customHeight="1" x14ac:dyDescent="0.25">
      <c r="A90" s="12"/>
      <c r="B90" s="11" t="s">
        <v>96</v>
      </c>
      <c r="C90" s="43"/>
      <c r="D90" s="43"/>
      <c r="E90" s="49" t="e">
        <f t="shared" si="3"/>
        <v>#DIV/0!</v>
      </c>
    </row>
    <row r="91" spans="1:5" ht="30" customHeight="1" x14ac:dyDescent="0.25">
      <c r="A91" s="12"/>
      <c r="B91" s="11" t="s">
        <v>97</v>
      </c>
      <c r="C91" s="43"/>
      <c r="D91" s="43"/>
      <c r="E91" s="49" t="e">
        <f t="shared" si="3"/>
        <v>#DIV/0!</v>
      </c>
    </row>
    <row r="92" spans="1:5" ht="30" customHeight="1" x14ac:dyDescent="0.25">
      <c r="A92" s="12"/>
      <c r="B92" s="11" t="s">
        <v>98</v>
      </c>
      <c r="C92" s="43"/>
      <c r="D92" s="43"/>
      <c r="E92" s="49" t="e">
        <f t="shared" si="3"/>
        <v>#DIV/0!</v>
      </c>
    </row>
    <row r="93" spans="1:5" ht="30" customHeight="1" x14ac:dyDescent="0.25">
      <c r="A93" s="12"/>
      <c r="B93" s="11"/>
      <c r="C93" s="43"/>
      <c r="D93" s="43"/>
      <c r="E93" s="49" t="e">
        <f t="shared" si="3"/>
        <v>#DIV/0!</v>
      </c>
    </row>
    <row r="94" spans="1:5" ht="30" customHeight="1" x14ac:dyDescent="0.25">
      <c r="A94" s="12"/>
      <c r="B94" s="24"/>
      <c r="C94" s="43"/>
      <c r="D94" s="43"/>
      <c r="E94" s="49" t="e">
        <f t="shared" si="3"/>
        <v>#DIV/0!</v>
      </c>
    </row>
    <row r="95" spans="1:5" ht="30" customHeight="1" x14ac:dyDescent="0.25">
      <c r="A95" s="12"/>
      <c r="B95" s="11" t="s">
        <v>100</v>
      </c>
      <c r="C95" s="43"/>
      <c r="D95" s="43"/>
      <c r="E95" s="49" t="e">
        <f t="shared" si="3"/>
        <v>#DIV/0!</v>
      </c>
    </row>
    <row r="96" spans="1:5" ht="30" customHeight="1" x14ac:dyDescent="0.25">
      <c r="A96" s="12"/>
      <c r="B96" s="11" t="s">
        <v>101</v>
      </c>
      <c r="C96" s="43"/>
      <c r="D96" s="43"/>
      <c r="E96" s="49" t="e">
        <f t="shared" si="3"/>
        <v>#DIV/0!</v>
      </c>
    </row>
    <row r="97" spans="1:5" ht="30" customHeight="1" x14ac:dyDescent="0.25">
      <c r="A97" s="12"/>
      <c r="B97" s="11" t="s">
        <v>102</v>
      </c>
      <c r="C97" s="43"/>
      <c r="D97" s="43"/>
      <c r="E97" s="49" t="e">
        <f t="shared" ref="E97:E134" si="5">D97/C97*100</f>
        <v>#DIV/0!</v>
      </c>
    </row>
    <row r="98" spans="1:5" ht="30" customHeight="1" x14ac:dyDescent="0.25">
      <c r="A98" s="12"/>
      <c r="B98" s="11" t="s">
        <v>142</v>
      </c>
      <c r="C98" s="43"/>
      <c r="D98" s="43"/>
      <c r="E98" s="49" t="e">
        <f t="shared" si="5"/>
        <v>#DIV/0!</v>
      </c>
    </row>
    <row r="99" spans="1:5" ht="30" customHeight="1" x14ac:dyDescent="0.25">
      <c r="A99" s="50" t="s">
        <v>9</v>
      </c>
      <c r="B99" s="39" t="s">
        <v>103</v>
      </c>
      <c r="C99" s="40">
        <f>C100</f>
        <v>0</v>
      </c>
      <c r="D99" s="40">
        <f t="shared" ref="D99" si="6">D100</f>
        <v>0</v>
      </c>
      <c r="E99" s="4" t="e">
        <f t="shared" si="5"/>
        <v>#DIV/0!</v>
      </c>
    </row>
    <row r="100" spans="1:5" ht="30" customHeight="1" x14ac:dyDescent="0.25">
      <c r="A100" s="12" t="s">
        <v>1</v>
      </c>
      <c r="B100" s="11" t="s">
        <v>104</v>
      </c>
      <c r="C100" s="43"/>
      <c r="D100" s="43"/>
      <c r="E100" s="49" t="e">
        <f t="shared" si="5"/>
        <v>#DIV/0!</v>
      </c>
    </row>
    <row r="101" spans="1:5" s="87" customFormat="1" ht="30" customHeight="1" x14ac:dyDescent="0.25">
      <c r="A101" s="59" t="s">
        <v>11</v>
      </c>
      <c r="B101" s="60" t="s">
        <v>105</v>
      </c>
      <c r="C101" s="61">
        <f>C102+C103+C104</f>
        <v>0</v>
      </c>
      <c r="D101" s="61">
        <f t="shared" ref="D101" si="7">D102+D103+D104</f>
        <v>0</v>
      </c>
      <c r="E101" s="62" t="e">
        <f t="shared" si="5"/>
        <v>#DIV/0!</v>
      </c>
    </row>
    <row r="102" spans="1:5" ht="30" customHeight="1" x14ac:dyDescent="0.25">
      <c r="A102" s="12"/>
      <c r="B102" s="11" t="s">
        <v>106</v>
      </c>
      <c r="C102" s="43"/>
      <c r="D102" s="43"/>
      <c r="E102" s="49" t="e">
        <f t="shared" si="5"/>
        <v>#DIV/0!</v>
      </c>
    </row>
    <row r="103" spans="1:5" ht="30" customHeight="1" x14ac:dyDescent="0.25">
      <c r="A103" s="12"/>
      <c r="B103" s="11" t="s">
        <v>107</v>
      </c>
      <c r="C103" s="43"/>
      <c r="D103" s="43"/>
      <c r="E103" s="49" t="e">
        <f t="shared" si="5"/>
        <v>#DIV/0!</v>
      </c>
    </row>
    <row r="104" spans="1:5" ht="30" customHeight="1" x14ac:dyDescent="0.25">
      <c r="A104" s="12"/>
      <c r="B104" s="11" t="s">
        <v>108</v>
      </c>
      <c r="C104" s="43"/>
      <c r="D104" s="43"/>
      <c r="E104" s="49" t="e">
        <f t="shared" si="5"/>
        <v>#DIV/0!</v>
      </c>
    </row>
    <row r="105" spans="1:5" s="87" customFormat="1" ht="30" customHeight="1" x14ac:dyDescent="0.25">
      <c r="A105" s="59" t="s">
        <v>15</v>
      </c>
      <c r="B105" s="60" t="s">
        <v>109</v>
      </c>
      <c r="C105" s="61">
        <f>C106</f>
        <v>0</v>
      </c>
      <c r="D105" s="61">
        <f t="shared" ref="D105" si="8">D106</f>
        <v>0</v>
      </c>
      <c r="E105" s="62" t="e">
        <f t="shared" si="5"/>
        <v>#DIV/0!</v>
      </c>
    </row>
    <row r="106" spans="1:5" ht="30" customHeight="1" x14ac:dyDescent="0.25">
      <c r="A106" s="46"/>
      <c r="B106" s="20" t="s">
        <v>110</v>
      </c>
      <c r="C106" s="43"/>
      <c r="D106" s="43"/>
      <c r="E106" s="49" t="e">
        <f t="shared" si="5"/>
        <v>#DIV/0!</v>
      </c>
    </row>
    <row r="107" spans="1:5" s="78" customFormat="1" ht="30" customHeight="1" x14ac:dyDescent="0.25">
      <c r="A107" s="59" t="s">
        <v>19</v>
      </c>
      <c r="B107" s="60" t="s">
        <v>155</v>
      </c>
      <c r="C107" s="61">
        <f>C108</f>
        <v>0</v>
      </c>
      <c r="D107" s="61">
        <f>D108</f>
        <v>0</v>
      </c>
      <c r="E107" s="61" t="e">
        <f>D107/C107*100</f>
        <v>#DIV/0!</v>
      </c>
    </row>
    <row r="108" spans="1:5" s="32" customFormat="1" ht="30" customHeight="1" x14ac:dyDescent="0.25">
      <c r="A108" s="46"/>
      <c r="B108" s="22" t="s">
        <v>156</v>
      </c>
      <c r="C108" s="106"/>
      <c r="D108" s="106"/>
      <c r="E108" s="49" t="e">
        <f>D108/C108*100</f>
        <v>#DIV/0!</v>
      </c>
    </row>
    <row r="109" spans="1:5" s="87" customFormat="1" ht="30" customHeight="1" x14ac:dyDescent="0.25">
      <c r="A109" s="59" t="s">
        <v>21</v>
      </c>
      <c r="B109" s="60" t="s">
        <v>111</v>
      </c>
      <c r="C109" s="61">
        <f>C110+C111+C112+C113+C114+C115+C116+C117+C118+C119+C120+C121+C122+C123+C124+C125</f>
        <v>0</v>
      </c>
      <c r="D109" s="61">
        <f t="shared" ref="D109" si="9">D110+D111+D112+D113+D114+D115+D116+D117+D118+D119+D120+D121+D122+D123+D124+D125</f>
        <v>0</v>
      </c>
      <c r="E109" s="62" t="e">
        <f t="shared" si="5"/>
        <v>#DIV/0!</v>
      </c>
    </row>
    <row r="110" spans="1:5" ht="30" customHeight="1" x14ac:dyDescent="0.25">
      <c r="A110" s="12"/>
      <c r="B110" s="11" t="s">
        <v>112</v>
      </c>
      <c r="C110" s="43"/>
      <c r="D110" s="43"/>
      <c r="E110" s="49" t="e">
        <f t="shared" si="5"/>
        <v>#DIV/0!</v>
      </c>
    </row>
    <row r="111" spans="1:5" ht="30" customHeight="1" x14ac:dyDescent="0.25">
      <c r="A111" s="12"/>
      <c r="B111" s="11" t="s">
        <v>113</v>
      </c>
      <c r="C111" s="43"/>
      <c r="D111" s="43"/>
      <c r="E111" s="49" t="e">
        <f t="shared" si="5"/>
        <v>#DIV/0!</v>
      </c>
    </row>
    <row r="112" spans="1:5" ht="30" customHeight="1" x14ac:dyDescent="0.25">
      <c r="A112" s="12"/>
      <c r="B112" s="11" t="s">
        <v>114</v>
      </c>
      <c r="C112" s="43"/>
      <c r="D112" s="43"/>
      <c r="E112" s="49" t="e">
        <f t="shared" si="5"/>
        <v>#DIV/0!</v>
      </c>
    </row>
    <row r="113" spans="1:5" ht="30" customHeight="1" x14ac:dyDescent="0.25">
      <c r="A113" s="12" t="s">
        <v>1</v>
      </c>
      <c r="B113" s="11" t="s">
        <v>115</v>
      </c>
      <c r="C113" s="43"/>
      <c r="D113" s="43"/>
      <c r="E113" s="49" t="e">
        <f t="shared" si="5"/>
        <v>#DIV/0!</v>
      </c>
    </row>
    <row r="114" spans="1:5" ht="30" customHeight="1" x14ac:dyDescent="0.25">
      <c r="A114" s="12"/>
      <c r="B114" s="11" t="s">
        <v>116</v>
      </c>
      <c r="C114" s="43"/>
      <c r="D114" s="43"/>
      <c r="E114" s="49" t="e">
        <f t="shared" si="5"/>
        <v>#DIV/0!</v>
      </c>
    </row>
    <row r="115" spans="1:5" ht="30" customHeight="1" x14ac:dyDescent="0.25">
      <c r="A115" s="12"/>
      <c r="B115" s="11" t="s">
        <v>117</v>
      </c>
      <c r="C115" s="43"/>
      <c r="D115" s="43"/>
      <c r="E115" s="49" t="e">
        <f t="shared" si="5"/>
        <v>#DIV/0!</v>
      </c>
    </row>
    <row r="116" spans="1:5" ht="30" customHeight="1" x14ac:dyDescent="0.25">
      <c r="A116" s="12"/>
      <c r="B116" s="11" t="s">
        <v>118</v>
      </c>
      <c r="C116" s="43"/>
      <c r="D116" s="43"/>
      <c r="E116" s="49" t="e">
        <f t="shared" si="5"/>
        <v>#DIV/0!</v>
      </c>
    </row>
    <row r="117" spans="1:5" ht="30" customHeight="1" x14ac:dyDescent="0.25">
      <c r="A117" s="12"/>
      <c r="B117" s="11" t="s">
        <v>119</v>
      </c>
      <c r="C117" s="43"/>
      <c r="D117" s="43"/>
      <c r="E117" s="49" t="e">
        <f t="shared" si="5"/>
        <v>#DIV/0!</v>
      </c>
    </row>
    <row r="118" spans="1:5" ht="30" customHeight="1" x14ac:dyDescent="0.25">
      <c r="A118" s="12"/>
      <c r="B118" s="11" t="s">
        <v>120</v>
      </c>
      <c r="C118" s="43"/>
      <c r="D118" s="43"/>
      <c r="E118" s="49" t="e">
        <f t="shared" si="5"/>
        <v>#DIV/0!</v>
      </c>
    </row>
    <row r="119" spans="1:5" ht="30" customHeight="1" x14ac:dyDescent="0.25">
      <c r="A119" s="12"/>
      <c r="B119" s="11" t="s">
        <v>121</v>
      </c>
      <c r="C119" s="43"/>
      <c r="D119" s="43"/>
      <c r="E119" s="49" t="e">
        <f t="shared" si="5"/>
        <v>#DIV/0!</v>
      </c>
    </row>
    <row r="120" spans="1:5" ht="30" customHeight="1" x14ac:dyDescent="0.25">
      <c r="A120" s="12"/>
      <c r="B120" s="11" t="s">
        <v>122</v>
      </c>
      <c r="C120" s="43"/>
      <c r="D120" s="43"/>
      <c r="E120" s="49" t="e">
        <f t="shared" si="5"/>
        <v>#DIV/0!</v>
      </c>
    </row>
    <row r="121" spans="1:5" ht="30" customHeight="1" x14ac:dyDescent="0.25">
      <c r="A121" s="12"/>
      <c r="B121" s="11" t="s">
        <v>123</v>
      </c>
      <c r="C121" s="43"/>
      <c r="D121" s="43"/>
      <c r="E121" s="49" t="e">
        <f t="shared" si="5"/>
        <v>#DIV/0!</v>
      </c>
    </row>
    <row r="122" spans="1:5" ht="30" customHeight="1" x14ac:dyDescent="0.25">
      <c r="A122" s="12"/>
      <c r="B122" s="11" t="s">
        <v>124</v>
      </c>
      <c r="C122" s="43"/>
      <c r="D122" s="43"/>
      <c r="E122" s="49" t="e">
        <f t="shared" si="5"/>
        <v>#DIV/0!</v>
      </c>
    </row>
    <row r="123" spans="1:5" ht="30" customHeight="1" x14ac:dyDescent="0.25">
      <c r="A123" s="12"/>
      <c r="B123" s="11" t="s">
        <v>125</v>
      </c>
      <c r="C123" s="43"/>
      <c r="D123" s="43"/>
      <c r="E123" s="49" t="e">
        <f t="shared" si="5"/>
        <v>#DIV/0!</v>
      </c>
    </row>
    <row r="124" spans="1:5" ht="30" customHeight="1" x14ac:dyDescent="0.25">
      <c r="A124" s="12"/>
      <c r="B124" s="11" t="s">
        <v>126</v>
      </c>
      <c r="C124" s="43"/>
      <c r="D124" s="43"/>
      <c r="E124" s="49" t="e">
        <f t="shared" si="5"/>
        <v>#DIV/0!</v>
      </c>
    </row>
    <row r="125" spans="1:5" ht="30" customHeight="1" x14ac:dyDescent="0.25">
      <c r="A125" s="12"/>
      <c r="B125" s="11" t="s">
        <v>127</v>
      </c>
      <c r="C125" s="43"/>
      <c r="D125" s="43"/>
      <c r="E125" s="49" t="e">
        <f t="shared" si="5"/>
        <v>#DIV/0!</v>
      </c>
    </row>
    <row r="126" spans="1:5" s="87" customFormat="1" ht="30" customHeight="1" x14ac:dyDescent="0.25">
      <c r="A126" s="65" t="s">
        <v>23</v>
      </c>
      <c r="B126" s="66" t="s">
        <v>128</v>
      </c>
      <c r="C126" s="67">
        <f>C127+C128</f>
        <v>0</v>
      </c>
      <c r="D126" s="67">
        <f>D127+D128</f>
        <v>0</v>
      </c>
      <c r="E126" s="62" t="e">
        <f t="shared" si="5"/>
        <v>#DIV/0!</v>
      </c>
    </row>
    <row r="127" spans="1:5" ht="30" customHeight="1" x14ac:dyDescent="0.25">
      <c r="A127" s="12"/>
      <c r="B127" s="11" t="s">
        <v>129</v>
      </c>
      <c r="C127" s="43"/>
      <c r="D127" s="43"/>
      <c r="E127" s="49" t="e">
        <f t="shared" si="5"/>
        <v>#DIV/0!</v>
      </c>
    </row>
    <row r="128" spans="1:5" ht="30" customHeight="1" x14ac:dyDescent="0.25">
      <c r="A128" s="12"/>
      <c r="B128" s="11" t="s">
        <v>130</v>
      </c>
      <c r="C128" s="43"/>
      <c r="D128" s="43"/>
      <c r="E128" s="49" t="e">
        <f t="shared" si="5"/>
        <v>#DIV/0!</v>
      </c>
    </row>
    <row r="129" spans="1:5" s="87" customFormat="1" ht="30" customHeight="1" x14ac:dyDescent="0.25">
      <c r="A129" s="65" t="s">
        <v>25</v>
      </c>
      <c r="B129" s="66" t="s">
        <v>131</v>
      </c>
      <c r="C129" s="67">
        <f>C130+C131+C132+C133</f>
        <v>0</v>
      </c>
      <c r="D129" s="67">
        <f t="shared" ref="D129" si="10">D130+D131+D132+D133</f>
        <v>0</v>
      </c>
      <c r="E129" s="62" t="e">
        <f t="shared" si="5"/>
        <v>#DIV/0!</v>
      </c>
    </row>
    <row r="130" spans="1:5" s="84" customFormat="1" ht="30" customHeight="1" x14ac:dyDescent="0.25">
      <c r="A130" s="54"/>
      <c r="B130" s="22" t="s">
        <v>132</v>
      </c>
      <c r="C130" s="43"/>
      <c r="D130" s="43"/>
      <c r="E130" s="49" t="e">
        <f t="shared" si="5"/>
        <v>#DIV/0!</v>
      </c>
    </row>
    <row r="131" spans="1:5" ht="51" customHeight="1" x14ac:dyDescent="0.25">
      <c r="A131" s="12"/>
      <c r="B131" s="11" t="s">
        <v>133</v>
      </c>
      <c r="C131" s="43"/>
      <c r="D131" s="43"/>
      <c r="E131" s="49" t="e">
        <f t="shared" si="5"/>
        <v>#DIV/0!</v>
      </c>
    </row>
    <row r="132" spans="1:5" ht="30" customHeight="1" x14ac:dyDescent="0.25">
      <c r="A132" s="12"/>
      <c r="B132" s="11" t="s">
        <v>134</v>
      </c>
      <c r="C132" s="43"/>
      <c r="D132" s="43"/>
      <c r="E132" s="49" t="e">
        <f t="shared" si="5"/>
        <v>#DIV/0!</v>
      </c>
    </row>
    <row r="133" spans="1:5" ht="30" customHeight="1" x14ac:dyDescent="0.25">
      <c r="A133" s="12"/>
      <c r="B133" s="11" t="s">
        <v>135</v>
      </c>
      <c r="C133" s="43"/>
      <c r="D133" s="43"/>
      <c r="E133" s="49" t="e">
        <f t="shared" si="5"/>
        <v>#DIV/0!</v>
      </c>
    </row>
    <row r="134" spans="1:5" s="86" customFormat="1" ht="30" customHeight="1" x14ac:dyDescent="0.25">
      <c r="A134" s="16" t="s">
        <v>27</v>
      </c>
      <c r="B134" s="25" t="s">
        <v>138</v>
      </c>
      <c r="C134" s="31">
        <f t="shared" ref="C134:D134" si="11">C9-C29</f>
        <v>0</v>
      </c>
      <c r="D134" s="31">
        <f t="shared" si="11"/>
        <v>0</v>
      </c>
      <c r="E134" s="4" t="e">
        <f t="shared" si="5"/>
        <v>#DIV/0!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SVI ODJELI</vt:lpstr>
      <vt:lpstr>01 -OPĆI</vt:lpstr>
      <vt:lpstr>02- KOMUNALNI</vt:lpstr>
      <vt:lpstr>03-SMEĆE</vt:lpstr>
      <vt:lpstr>04-PROMIDŽBA</vt:lpstr>
      <vt:lpstr>05-GROBLJA</vt:lpstr>
      <vt:lpstr>06-IGRALIŠTA</vt:lpstr>
      <vt:lpstr>08-PREFAKTURIRATI ALBANEŽ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2022-06-07T06:43:25Z</cp:lastPrinted>
  <dcterms:created xsi:type="dcterms:W3CDTF">2017-03-13T08:53:27Z</dcterms:created>
  <dcterms:modified xsi:type="dcterms:W3CDTF">2022-06-08T05:30:02Z</dcterms:modified>
</cp:coreProperties>
</file>