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RADNA POVRŠINA\NO\MES 2021\18. sjednica\"/>
    </mc:Choice>
  </mc:AlternateContent>
  <xr:revisionPtr revIDLastSave="0" documentId="13_ncr:1_{1032246B-B21F-43EC-8736-09C8C16675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 ODJELI" sheetId="1" r:id="rId1"/>
    <sheet name="01 -OPĆI" sheetId="2" r:id="rId2"/>
    <sheet name="02- KOMUNALNI" sheetId="3" state="hidden" r:id="rId3"/>
    <sheet name="03-SMEĆE" sheetId="4" r:id="rId4"/>
    <sheet name="04-H.G.I." sheetId="6" state="hidden" r:id="rId5"/>
    <sheet name="02-KOMUNALNI ZBIRNO" sheetId="9" r:id="rId6"/>
    <sheet name="05-IGRALIŠTA" sheetId="7" state="hidden" r:id="rId7"/>
    <sheet name="08-PREFAKTURIRATI ALBANEŽ" sheetId="8" state="hidden" r:id="rId8"/>
    <sheet name="04-PROMIDŽBA" sheetId="5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6" l="1"/>
  <c r="D23" i="6"/>
  <c r="D23" i="4"/>
  <c r="D13" i="4"/>
  <c r="D16" i="9"/>
  <c r="D36" i="4" l="1"/>
  <c r="E132" i="1"/>
  <c r="E133" i="1"/>
  <c r="E129" i="1"/>
  <c r="E112" i="1"/>
  <c r="E113" i="1"/>
  <c r="E114" i="1"/>
  <c r="E115" i="1"/>
  <c r="E116" i="1"/>
  <c r="E117" i="1"/>
  <c r="E118" i="1"/>
  <c r="E122" i="1"/>
  <c r="E123" i="1"/>
  <c r="E124" i="1"/>
  <c r="E125" i="1"/>
  <c r="E126" i="1"/>
  <c r="E111" i="1"/>
  <c r="E109" i="1"/>
  <c r="E108" i="1"/>
  <c r="E104" i="1"/>
  <c r="E105" i="1"/>
  <c r="E103" i="1"/>
  <c r="E102" i="1"/>
  <c r="E101" i="1"/>
  <c r="E10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71" i="1"/>
  <c r="E72" i="1"/>
  <c r="E73" i="1"/>
  <c r="E76" i="1"/>
  <c r="E77" i="1"/>
  <c r="E79" i="1"/>
  <c r="E80" i="1"/>
  <c r="E81" i="1"/>
  <c r="E82" i="1"/>
  <c r="E83" i="1"/>
  <c r="E84" i="1"/>
  <c r="E85" i="1"/>
  <c r="E86" i="1"/>
  <c r="E87" i="1"/>
  <c r="E88" i="1"/>
  <c r="E90" i="1"/>
  <c r="E91" i="1"/>
  <c r="E92" i="1"/>
  <c r="E94" i="1"/>
  <c r="E96" i="1"/>
  <c r="E97" i="1"/>
  <c r="E99" i="1"/>
  <c r="E50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33" i="1"/>
  <c r="E13" i="1"/>
  <c r="E15" i="1"/>
  <c r="E18" i="1"/>
  <c r="E19" i="1"/>
  <c r="E20" i="1"/>
  <c r="E21" i="1"/>
  <c r="E22" i="1"/>
  <c r="E23" i="1"/>
  <c r="E25" i="1"/>
  <c r="E11" i="1"/>
  <c r="E132" i="9" l="1"/>
  <c r="E130" i="9"/>
  <c r="E129" i="9"/>
  <c r="E128" i="9"/>
  <c r="E127" i="9"/>
  <c r="E126" i="9"/>
  <c r="E111" i="9"/>
  <c r="E112" i="9"/>
  <c r="E113" i="9"/>
  <c r="E114" i="9"/>
  <c r="E115" i="9"/>
  <c r="E122" i="9"/>
  <c r="E123" i="9"/>
  <c r="E125" i="9"/>
  <c r="E110" i="9"/>
  <c r="E109" i="9"/>
  <c r="E108" i="9"/>
  <c r="E107" i="9"/>
  <c r="E106" i="9"/>
  <c r="E105" i="9"/>
  <c r="E103" i="9"/>
  <c r="E104" i="9"/>
  <c r="E102" i="9"/>
  <c r="E101" i="9"/>
  <c r="E100" i="9"/>
  <c r="E99" i="9"/>
  <c r="E51" i="9"/>
  <c r="E52" i="9"/>
  <c r="E54" i="9"/>
  <c r="E55" i="9"/>
  <c r="E57" i="9"/>
  <c r="E60" i="9"/>
  <c r="E65" i="9"/>
  <c r="E66" i="9"/>
  <c r="E70" i="9"/>
  <c r="E81" i="9"/>
  <c r="E82" i="9"/>
  <c r="E83" i="9"/>
  <c r="E84" i="9"/>
  <c r="E85" i="9"/>
  <c r="E86" i="9"/>
  <c r="E87" i="9"/>
  <c r="E89" i="9"/>
  <c r="E90" i="9"/>
  <c r="E93" i="9"/>
  <c r="E49" i="9"/>
  <c r="E48" i="9"/>
  <c r="E33" i="9"/>
  <c r="E34" i="9"/>
  <c r="E35" i="9"/>
  <c r="E36" i="9"/>
  <c r="E39" i="9"/>
  <c r="E40" i="9"/>
  <c r="E45" i="9"/>
  <c r="E47" i="9"/>
  <c r="E32" i="9"/>
  <c r="E31" i="9"/>
  <c r="E29" i="9"/>
  <c r="E20" i="9"/>
  <c r="E24" i="9"/>
  <c r="D113" i="6"/>
  <c r="D112" i="6"/>
  <c r="D104" i="6"/>
  <c r="D100" i="6"/>
  <c r="D49" i="6"/>
  <c r="D36" i="6"/>
  <c r="E32" i="3" l="1"/>
  <c r="E33" i="3"/>
  <c r="E35" i="3"/>
  <c r="E39" i="3"/>
  <c r="E40" i="3"/>
  <c r="E45" i="3"/>
  <c r="E47" i="3"/>
  <c r="E48" i="3"/>
  <c r="E49" i="3"/>
  <c r="E51" i="3"/>
  <c r="E52" i="3"/>
  <c r="E54" i="3"/>
  <c r="E55" i="3"/>
  <c r="E57" i="3"/>
  <c r="E60" i="3"/>
  <c r="E65" i="3"/>
  <c r="E66" i="3"/>
  <c r="E70" i="3"/>
  <c r="E75" i="3"/>
  <c r="E81" i="3"/>
  <c r="E82" i="3"/>
  <c r="E83" i="3"/>
  <c r="E84" i="3"/>
  <c r="E86" i="3"/>
  <c r="E93" i="3"/>
  <c r="E99" i="3"/>
  <c r="E100" i="3"/>
  <c r="E101" i="3"/>
  <c r="E102" i="3"/>
  <c r="E103" i="3"/>
  <c r="E104" i="3"/>
  <c r="E105" i="3"/>
  <c r="E107" i="3"/>
  <c r="E109" i="3"/>
  <c r="E110" i="3"/>
  <c r="E111" i="3"/>
  <c r="E112" i="3"/>
  <c r="E113" i="3"/>
  <c r="E114" i="3"/>
  <c r="E115" i="3"/>
  <c r="E125" i="3"/>
  <c r="E126" i="3"/>
  <c r="E129" i="3"/>
  <c r="E132" i="3"/>
  <c r="E31" i="3"/>
  <c r="E29" i="3"/>
  <c r="E25" i="3"/>
  <c r="E24" i="3"/>
  <c r="E12" i="3"/>
  <c r="E11" i="3"/>
  <c r="D113" i="3"/>
  <c r="D104" i="3"/>
  <c r="D100" i="3"/>
  <c r="D55" i="3"/>
  <c r="D52" i="3"/>
  <c r="D47" i="3"/>
  <c r="D45" i="3"/>
  <c r="D33" i="3"/>
  <c r="E23" i="4"/>
  <c r="D131" i="4"/>
  <c r="D125" i="4"/>
  <c r="D123" i="4"/>
  <c r="E123" i="4" s="1"/>
  <c r="D113" i="4"/>
  <c r="D110" i="4"/>
  <c r="D103" i="4"/>
  <c r="E103" i="4" s="1"/>
  <c r="D104" i="4"/>
  <c r="D100" i="4"/>
  <c r="E100" i="4" s="1"/>
  <c r="D75" i="4"/>
  <c r="D56" i="4"/>
  <c r="E36" i="4"/>
  <c r="D34" i="4"/>
  <c r="D33" i="4"/>
  <c r="E33" i="4" s="1"/>
  <c r="E32" i="4"/>
  <c r="E34" i="4"/>
  <c r="E35" i="4"/>
  <c r="E37" i="4"/>
  <c r="E38" i="4"/>
  <c r="E39" i="4"/>
  <c r="E40" i="4"/>
  <c r="E42" i="4"/>
  <c r="E43" i="4"/>
  <c r="E44" i="4"/>
  <c r="E47" i="4"/>
  <c r="E49" i="4"/>
  <c r="E50" i="4"/>
  <c r="E51" i="4"/>
  <c r="E52" i="4"/>
  <c r="E53" i="4"/>
  <c r="E54" i="4"/>
  <c r="E55" i="4"/>
  <c r="E56" i="4"/>
  <c r="E57" i="4"/>
  <c r="E60" i="4"/>
  <c r="E61" i="4"/>
  <c r="E62" i="4"/>
  <c r="E65" i="4"/>
  <c r="E66" i="4"/>
  <c r="E75" i="4"/>
  <c r="E78" i="4"/>
  <c r="E79" i="4"/>
  <c r="E80" i="4"/>
  <c r="E91" i="4"/>
  <c r="E95" i="4"/>
  <c r="E96" i="4"/>
  <c r="E102" i="4"/>
  <c r="E104" i="4"/>
  <c r="E106" i="4"/>
  <c r="E107" i="4"/>
  <c r="E110" i="4"/>
  <c r="E111" i="4"/>
  <c r="E112" i="4"/>
  <c r="E113" i="4"/>
  <c r="E115" i="4"/>
  <c r="E116" i="4"/>
  <c r="E118" i="4"/>
  <c r="E121" i="4"/>
  <c r="E122" i="4"/>
  <c r="E124" i="4"/>
  <c r="E125" i="4"/>
  <c r="E127" i="4"/>
  <c r="E128" i="4"/>
  <c r="E130" i="4"/>
  <c r="E131" i="4"/>
  <c r="E133" i="4"/>
  <c r="E13" i="4"/>
  <c r="E24" i="4"/>
  <c r="E25" i="4"/>
  <c r="C25" i="4" l="1"/>
  <c r="E36" i="2"/>
  <c r="E37" i="2"/>
  <c r="E39" i="2"/>
  <c r="E42" i="2"/>
  <c r="E44" i="2"/>
  <c r="E49" i="2"/>
  <c r="E51" i="2"/>
  <c r="E53" i="2"/>
  <c r="E55" i="2"/>
  <c r="E56" i="2"/>
  <c r="E57" i="2"/>
  <c r="E60" i="2"/>
  <c r="E62" i="2"/>
  <c r="E63" i="2"/>
  <c r="E71" i="2"/>
  <c r="E72" i="2"/>
  <c r="E75" i="2"/>
  <c r="E76" i="2"/>
  <c r="E78" i="2"/>
  <c r="E91" i="2"/>
  <c r="E95" i="2"/>
  <c r="E98" i="2"/>
  <c r="E102" i="2"/>
  <c r="E103" i="2"/>
  <c r="E104" i="2"/>
  <c r="E106" i="2"/>
  <c r="E108" i="2"/>
  <c r="E110" i="2"/>
  <c r="E111" i="2"/>
  <c r="E112" i="2"/>
  <c r="E113" i="2"/>
  <c r="E114" i="2"/>
  <c r="E115" i="2"/>
  <c r="E117" i="2"/>
  <c r="E118" i="2"/>
  <c r="E123" i="2"/>
  <c r="E125" i="2"/>
  <c r="E127" i="2"/>
  <c r="E22" i="2"/>
  <c r="E25" i="2"/>
  <c r="E10" i="2"/>
  <c r="D23" i="2"/>
  <c r="E23" i="2" s="1"/>
  <c r="D128" i="2"/>
  <c r="E128" i="2" s="1"/>
  <c r="D122" i="2"/>
  <c r="E122" i="2" s="1"/>
  <c r="D116" i="2"/>
  <c r="E116" i="2" s="1"/>
  <c r="D113" i="2"/>
  <c r="D110" i="2"/>
  <c r="D105" i="2"/>
  <c r="D100" i="2"/>
  <c r="E100" i="2" s="1"/>
  <c r="D75" i="2"/>
  <c r="D58" i="2"/>
  <c r="E58" i="2" s="1"/>
  <c r="D45" i="2"/>
  <c r="E45" i="2" s="1"/>
  <c r="D41" i="2"/>
  <c r="E41" i="2" s="1"/>
  <c r="D33" i="2"/>
  <c r="E33" i="2" s="1"/>
  <c r="D34" i="2"/>
  <c r="E34" i="2" s="1"/>
  <c r="D33" i="9" l="1"/>
  <c r="D34" i="9"/>
  <c r="D35" i="9"/>
  <c r="D36" i="9"/>
  <c r="D37" i="9"/>
  <c r="E11" i="9"/>
  <c r="E12" i="9"/>
  <c r="D129" i="4" l="1"/>
  <c r="E129" i="4" s="1"/>
  <c r="D126" i="4"/>
  <c r="E126" i="4" s="1"/>
  <c r="D48" i="4"/>
  <c r="E48" i="4" s="1"/>
  <c r="D109" i="4"/>
  <c r="E109" i="4" s="1"/>
  <c r="C48" i="2" l="1"/>
  <c r="C31" i="4" l="1"/>
  <c r="C129" i="2"/>
  <c r="C126" i="2"/>
  <c r="C109" i="2"/>
  <c r="C107" i="2"/>
  <c r="C105" i="2"/>
  <c r="E105" i="2" s="1"/>
  <c r="C101" i="2"/>
  <c r="C99" i="2"/>
  <c r="C31" i="2"/>
  <c r="C9" i="2"/>
  <c r="C29" i="2" l="1"/>
  <c r="C134" i="2" s="1"/>
  <c r="D31" i="4"/>
  <c r="E31" i="4" s="1"/>
  <c r="C103" i="9"/>
  <c r="C11" i="9"/>
  <c r="C131" i="9"/>
  <c r="D131" i="9"/>
  <c r="C132" i="9"/>
  <c r="D132" i="9"/>
  <c r="C133" i="9"/>
  <c r="D133" i="9"/>
  <c r="D130" i="9"/>
  <c r="C130" i="9"/>
  <c r="C128" i="9"/>
  <c r="D128" i="9"/>
  <c r="D127" i="9"/>
  <c r="C127" i="9"/>
  <c r="C111" i="9"/>
  <c r="D111" i="9"/>
  <c r="C112" i="9"/>
  <c r="C113" i="9"/>
  <c r="C114" i="9"/>
  <c r="D114" i="9"/>
  <c r="C115" i="9"/>
  <c r="D115" i="9"/>
  <c r="C116" i="9"/>
  <c r="D116" i="9"/>
  <c r="C117" i="9"/>
  <c r="D117" i="9"/>
  <c r="C118" i="9"/>
  <c r="D118" i="9"/>
  <c r="C119" i="9"/>
  <c r="D119" i="9"/>
  <c r="C120" i="9"/>
  <c r="D120" i="9"/>
  <c r="C121" i="9"/>
  <c r="D121" i="9"/>
  <c r="C122" i="9"/>
  <c r="D122" i="9"/>
  <c r="C123" i="9"/>
  <c r="C124" i="9"/>
  <c r="D124" i="9"/>
  <c r="C125" i="9"/>
  <c r="D125" i="9"/>
  <c r="D110" i="9"/>
  <c r="D108" i="9"/>
  <c r="D107" i="9" s="1"/>
  <c r="D106" i="9"/>
  <c r="D105" i="9" s="1"/>
  <c r="C110" i="9"/>
  <c r="C108" i="9"/>
  <c r="C107" i="9" s="1"/>
  <c r="C106" i="9"/>
  <c r="C105" i="9" s="1"/>
  <c r="C104" i="9"/>
  <c r="D102" i="9"/>
  <c r="C102" i="9"/>
  <c r="C100" i="9"/>
  <c r="C99" i="9" s="1"/>
  <c r="C50" i="9"/>
  <c r="D50" i="9"/>
  <c r="C51" i="9"/>
  <c r="D51" i="9"/>
  <c r="C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C62" i="9"/>
  <c r="D62" i="9"/>
  <c r="C63" i="9"/>
  <c r="D63" i="9"/>
  <c r="C64" i="9"/>
  <c r="D64" i="9"/>
  <c r="C65" i="9"/>
  <c r="D65" i="9"/>
  <c r="C66" i="9"/>
  <c r="D66" i="9"/>
  <c r="C67" i="9"/>
  <c r="D67" i="9"/>
  <c r="C68" i="9"/>
  <c r="D68" i="9"/>
  <c r="C69" i="9"/>
  <c r="D69" i="9"/>
  <c r="C70" i="9"/>
  <c r="D70" i="9"/>
  <c r="C71" i="9"/>
  <c r="D71" i="9"/>
  <c r="C72" i="9"/>
  <c r="D72" i="9"/>
  <c r="C73" i="9"/>
  <c r="D73" i="9"/>
  <c r="C74" i="9"/>
  <c r="D74" i="9"/>
  <c r="C75" i="9"/>
  <c r="D75" i="9"/>
  <c r="C76" i="9"/>
  <c r="D76" i="9"/>
  <c r="C77" i="9"/>
  <c r="D77" i="9"/>
  <c r="C78" i="9"/>
  <c r="C79" i="9"/>
  <c r="D79" i="9"/>
  <c r="C80" i="9"/>
  <c r="D80" i="9"/>
  <c r="C81" i="9"/>
  <c r="D81" i="9"/>
  <c r="C82" i="9"/>
  <c r="D82" i="9"/>
  <c r="C83" i="9"/>
  <c r="C84" i="9"/>
  <c r="D84" i="9"/>
  <c r="C85" i="9"/>
  <c r="D85" i="9"/>
  <c r="C86" i="9"/>
  <c r="D86" i="9"/>
  <c r="C87" i="9"/>
  <c r="D87" i="9"/>
  <c r="C88" i="9"/>
  <c r="D88" i="9"/>
  <c r="C89" i="9"/>
  <c r="D89" i="9"/>
  <c r="C90" i="9"/>
  <c r="D90" i="9"/>
  <c r="C91" i="9"/>
  <c r="D91" i="9"/>
  <c r="C92" i="9"/>
  <c r="D92" i="9"/>
  <c r="C93" i="9"/>
  <c r="D93" i="9"/>
  <c r="C94" i="9"/>
  <c r="D94" i="9"/>
  <c r="C95" i="9"/>
  <c r="D95" i="9"/>
  <c r="C96" i="9"/>
  <c r="D96" i="9"/>
  <c r="C97" i="9"/>
  <c r="D97" i="9"/>
  <c r="C98" i="9"/>
  <c r="D98" i="9"/>
  <c r="C49" i="9"/>
  <c r="C33" i="9"/>
  <c r="C34" i="9"/>
  <c r="C35" i="9"/>
  <c r="C36" i="9"/>
  <c r="C37" i="9"/>
  <c r="C38" i="9"/>
  <c r="D38" i="9"/>
  <c r="C39" i="9"/>
  <c r="D39" i="9"/>
  <c r="C40" i="9"/>
  <c r="D40" i="9"/>
  <c r="C41" i="9"/>
  <c r="D41" i="9"/>
  <c r="C42" i="9"/>
  <c r="D42" i="9"/>
  <c r="C43" i="9"/>
  <c r="D43" i="9"/>
  <c r="C44" i="9"/>
  <c r="D44" i="9"/>
  <c r="C45" i="9"/>
  <c r="D45" i="9"/>
  <c r="C46" i="9"/>
  <c r="D46" i="9"/>
  <c r="C47" i="9"/>
  <c r="D47" i="9"/>
  <c r="C32" i="9"/>
  <c r="C12" i="9"/>
  <c r="D12" i="9"/>
  <c r="C15" i="9"/>
  <c r="C20" i="9"/>
  <c r="D20" i="9"/>
  <c r="C23" i="9"/>
  <c r="C24" i="9"/>
  <c r="D24" i="9"/>
  <c r="C25" i="9"/>
  <c r="D25" i="9"/>
  <c r="E25" i="9" s="1"/>
  <c r="D11" i="9"/>
  <c r="D83" i="9"/>
  <c r="D112" i="9"/>
  <c r="D49" i="9"/>
  <c r="D32" i="9"/>
  <c r="D23" i="9"/>
  <c r="E23" i="9" s="1"/>
  <c r="D15" i="9"/>
  <c r="E15" i="9" s="1"/>
  <c r="D123" i="9"/>
  <c r="D78" i="9"/>
  <c r="D129" i="9" l="1"/>
  <c r="D126" i="9"/>
  <c r="C126" i="9"/>
  <c r="D9" i="9"/>
  <c r="D31" i="9"/>
  <c r="C129" i="9"/>
  <c r="C101" i="9"/>
  <c r="C31" i="9"/>
  <c r="C9" i="9"/>
  <c r="C109" i="9"/>
  <c r="C48" i="9"/>
  <c r="D113" i="9"/>
  <c r="D109" i="9" s="1"/>
  <c r="D104" i="9"/>
  <c r="D103" i="9"/>
  <c r="D100" i="9"/>
  <c r="D99" i="9" s="1"/>
  <c r="D52" i="9"/>
  <c r="D48" i="9" s="1"/>
  <c r="E9" i="9" l="1"/>
  <c r="D101" i="9"/>
  <c r="D29" i="9" s="1"/>
  <c r="D134" i="9" s="1"/>
  <c r="E134" i="9" s="1"/>
  <c r="C29" i="9"/>
  <c r="C134" i="9" s="1"/>
  <c r="C24" i="1" l="1"/>
  <c r="C34" i="1" l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5" i="1"/>
  <c r="C104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9" i="1"/>
  <c r="C132" i="1"/>
  <c r="C133" i="1"/>
  <c r="C134" i="1"/>
  <c r="C131" i="1"/>
  <c r="C128" i="1"/>
  <c r="C111" i="1"/>
  <c r="C109" i="1"/>
  <c r="C107" i="1"/>
  <c r="C106" i="1" s="1"/>
  <c r="C103" i="1"/>
  <c r="C101" i="1"/>
  <c r="C100" i="1" s="1"/>
  <c r="C50" i="1"/>
  <c r="C33" i="1"/>
  <c r="C12" i="1"/>
  <c r="C13" i="1"/>
  <c r="C14" i="1"/>
  <c r="C15" i="1"/>
  <c r="C16" i="1"/>
  <c r="C17" i="1"/>
  <c r="C18" i="1"/>
  <c r="C19" i="1"/>
  <c r="C20" i="1"/>
  <c r="C21" i="1"/>
  <c r="C22" i="1"/>
  <c r="C23" i="1"/>
  <c r="C25" i="1"/>
  <c r="C26" i="1"/>
  <c r="C11" i="1"/>
  <c r="C129" i="7"/>
  <c r="C126" i="7"/>
  <c r="C109" i="7"/>
  <c r="C107" i="7"/>
  <c r="C105" i="7"/>
  <c r="C101" i="7"/>
  <c r="C99" i="7"/>
  <c r="C48" i="7"/>
  <c r="C31" i="7"/>
  <c r="C9" i="7"/>
  <c r="C129" i="6"/>
  <c r="C126" i="6"/>
  <c r="C109" i="6"/>
  <c r="C107" i="6"/>
  <c r="C105" i="6"/>
  <c r="C101" i="6"/>
  <c r="C99" i="6"/>
  <c r="C48" i="6"/>
  <c r="C31" i="6"/>
  <c r="C9" i="6"/>
  <c r="C129" i="4"/>
  <c r="C126" i="4"/>
  <c r="C109" i="4"/>
  <c r="C107" i="4"/>
  <c r="C105" i="4"/>
  <c r="C101" i="4"/>
  <c r="C99" i="4"/>
  <c r="C48" i="4"/>
  <c r="C9" i="4"/>
  <c r="C129" i="3"/>
  <c r="C126" i="3"/>
  <c r="C109" i="3"/>
  <c r="C107" i="3"/>
  <c r="C105" i="3"/>
  <c r="C101" i="3"/>
  <c r="C99" i="3"/>
  <c r="C48" i="3"/>
  <c r="C31" i="3"/>
  <c r="C9" i="3"/>
  <c r="C108" i="1"/>
  <c r="C29" i="4" l="1"/>
  <c r="C134" i="4" s="1"/>
  <c r="C29" i="6"/>
  <c r="C134" i="6" s="1"/>
  <c r="C127" i="1"/>
  <c r="C29" i="3"/>
  <c r="C134" i="3" s="1"/>
  <c r="C29" i="7"/>
  <c r="C134" i="7" s="1"/>
  <c r="C49" i="1"/>
  <c r="C110" i="1"/>
  <c r="C10" i="1"/>
  <c r="C32" i="1"/>
  <c r="C102" i="1"/>
  <c r="C130" i="1"/>
  <c r="C30" i="1" l="1"/>
  <c r="C135" i="1" s="1"/>
  <c r="D109" i="1" l="1"/>
  <c r="D108" i="1" s="1"/>
  <c r="E107" i="5"/>
  <c r="D107" i="5"/>
  <c r="C107" i="5"/>
  <c r="D107" i="8"/>
  <c r="E107" i="8"/>
  <c r="C107" i="8"/>
  <c r="C109" i="8"/>
  <c r="D109" i="8"/>
  <c r="E109" i="8"/>
  <c r="F107" i="7"/>
  <c r="E107" i="7"/>
  <c r="D107" i="7"/>
  <c r="E107" i="6"/>
  <c r="D107" i="6"/>
  <c r="D109" i="6"/>
  <c r="E109" i="6"/>
  <c r="D107" i="4"/>
  <c r="D107" i="3"/>
  <c r="D107" i="2"/>
  <c r="E107" i="2" s="1"/>
  <c r="D111" i="1"/>
  <c r="D129" i="1" l="1"/>
  <c r="D126" i="7" l="1"/>
  <c r="D48" i="6"/>
  <c r="E129" i="8" l="1"/>
  <c r="E126" i="8"/>
  <c r="E105" i="8"/>
  <c r="E101" i="8"/>
  <c r="E99" i="8"/>
  <c r="E48" i="8"/>
  <c r="E31" i="8"/>
  <c r="E9" i="8"/>
  <c r="D9" i="8"/>
  <c r="D31" i="8"/>
  <c r="D48" i="8"/>
  <c r="D99" i="8"/>
  <c r="D101" i="8"/>
  <c r="D105" i="8"/>
  <c r="D126" i="8"/>
  <c r="D129" i="8"/>
  <c r="F129" i="7"/>
  <c r="F126" i="7"/>
  <c r="F109" i="7"/>
  <c r="F105" i="7"/>
  <c r="F101" i="7"/>
  <c r="F99" i="7"/>
  <c r="F48" i="7"/>
  <c r="F31" i="7"/>
  <c r="F9" i="7"/>
  <c r="E9" i="7"/>
  <c r="E31" i="7"/>
  <c r="E48" i="7"/>
  <c r="E99" i="7"/>
  <c r="E101" i="7"/>
  <c r="E105" i="7"/>
  <c r="E109" i="7"/>
  <c r="E126" i="7"/>
  <c r="E129" i="7"/>
  <c r="E129" i="5"/>
  <c r="E126" i="5"/>
  <c r="E109" i="5"/>
  <c r="E105" i="5"/>
  <c r="E101" i="5"/>
  <c r="E99" i="5"/>
  <c r="E48" i="5"/>
  <c r="E31" i="5"/>
  <c r="E9" i="5"/>
  <c r="E29" i="8" l="1"/>
  <c r="E29" i="7"/>
  <c r="E134" i="7" s="1"/>
  <c r="D29" i="8"/>
  <c r="E29" i="5"/>
  <c r="E134" i="5" s="1"/>
  <c r="F29" i="7"/>
  <c r="F134" i="7" s="1"/>
  <c r="E134" i="8"/>
  <c r="D134" i="8" l="1"/>
  <c r="D132" i="1"/>
  <c r="D133" i="1"/>
  <c r="D134" i="1"/>
  <c r="E134" i="1" s="1"/>
  <c r="D131" i="1"/>
  <c r="E131" i="1" s="1"/>
  <c r="D128" i="1"/>
  <c r="E128" i="1" s="1"/>
  <c r="D112" i="1"/>
  <c r="D113" i="1"/>
  <c r="D114" i="1"/>
  <c r="D115" i="1"/>
  <c r="D116" i="1"/>
  <c r="D117" i="1"/>
  <c r="D118" i="1"/>
  <c r="D119" i="1"/>
  <c r="E119" i="1" s="1"/>
  <c r="D120" i="1"/>
  <c r="D121" i="1"/>
  <c r="D122" i="1"/>
  <c r="D123" i="1"/>
  <c r="D124" i="1"/>
  <c r="D125" i="1"/>
  <c r="D126" i="1"/>
  <c r="D104" i="1"/>
  <c r="D105" i="1"/>
  <c r="D103" i="1"/>
  <c r="D101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50" i="1"/>
  <c r="D34" i="1"/>
  <c r="D35" i="1"/>
  <c r="D36" i="1"/>
  <c r="D37" i="1"/>
  <c r="E37" i="1" s="1"/>
  <c r="D38" i="1"/>
  <c r="D39" i="1"/>
  <c r="D40" i="1"/>
  <c r="D41" i="1"/>
  <c r="D42" i="1"/>
  <c r="D43" i="1"/>
  <c r="D44" i="1"/>
  <c r="D45" i="1"/>
  <c r="D46" i="1"/>
  <c r="D47" i="1"/>
  <c r="D48" i="1"/>
  <c r="D33" i="1"/>
  <c r="D12" i="1"/>
  <c r="D13" i="1"/>
  <c r="D14" i="1"/>
  <c r="D15" i="1"/>
  <c r="D16" i="1"/>
  <c r="E16" i="1" s="1"/>
  <c r="D17" i="1"/>
  <c r="E17" i="1" s="1"/>
  <c r="D18" i="1"/>
  <c r="D19" i="1"/>
  <c r="D20" i="1"/>
  <c r="D21" i="1"/>
  <c r="D22" i="1"/>
  <c r="D23" i="1"/>
  <c r="D24" i="1"/>
  <c r="D25" i="1"/>
  <c r="D26" i="1"/>
  <c r="E26" i="1" s="1"/>
  <c r="D11" i="1"/>
  <c r="C129" i="8"/>
  <c r="C126" i="8"/>
  <c r="C105" i="8"/>
  <c r="C101" i="8"/>
  <c r="C99" i="8"/>
  <c r="C48" i="8"/>
  <c r="C31" i="8"/>
  <c r="C9" i="8"/>
  <c r="D129" i="7"/>
  <c r="D109" i="7"/>
  <c r="D105" i="7"/>
  <c r="D101" i="7"/>
  <c r="D99" i="7"/>
  <c r="D48" i="7"/>
  <c r="D31" i="7"/>
  <c r="D9" i="7"/>
  <c r="E129" i="6"/>
  <c r="D129" i="6"/>
  <c r="E126" i="6"/>
  <c r="D126" i="6"/>
  <c r="E105" i="6"/>
  <c r="D105" i="6"/>
  <c r="E101" i="6"/>
  <c r="D101" i="6"/>
  <c r="E99" i="6"/>
  <c r="D99" i="6"/>
  <c r="E48" i="6"/>
  <c r="E31" i="6"/>
  <c r="D31" i="6"/>
  <c r="E9" i="6"/>
  <c r="D9" i="6"/>
  <c r="D129" i="5"/>
  <c r="C129" i="5"/>
  <c r="D126" i="5"/>
  <c r="C126" i="5"/>
  <c r="D109" i="5"/>
  <c r="C109" i="5"/>
  <c r="C105" i="5"/>
  <c r="D105" i="5"/>
  <c r="D101" i="5"/>
  <c r="C101" i="5"/>
  <c r="D99" i="5"/>
  <c r="C99" i="5"/>
  <c r="D48" i="5"/>
  <c r="C48" i="5"/>
  <c r="D31" i="5"/>
  <c r="C31" i="5"/>
  <c r="D9" i="5"/>
  <c r="C9" i="5"/>
  <c r="D105" i="4"/>
  <c r="E105" i="4" s="1"/>
  <c r="D101" i="4"/>
  <c r="E101" i="4" s="1"/>
  <c r="D99" i="4"/>
  <c r="E99" i="4" s="1"/>
  <c r="D9" i="4"/>
  <c r="E9" i="4" s="1"/>
  <c r="D129" i="3"/>
  <c r="D126" i="3"/>
  <c r="D109" i="3"/>
  <c r="D105" i="3"/>
  <c r="D101" i="3"/>
  <c r="D99" i="3"/>
  <c r="D48" i="3"/>
  <c r="D31" i="3"/>
  <c r="D9" i="3"/>
  <c r="E9" i="3" s="1"/>
  <c r="D129" i="2"/>
  <c r="E129" i="2" s="1"/>
  <c r="D126" i="2"/>
  <c r="E126" i="2" s="1"/>
  <c r="D109" i="2"/>
  <c r="E109" i="2" s="1"/>
  <c r="D101" i="2"/>
  <c r="E101" i="2" s="1"/>
  <c r="D99" i="2"/>
  <c r="E99" i="2" s="1"/>
  <c r="D48" i="2"/>
  <c r="E48" i="2" s="1"/>
  <c r="D31" i="2"/>
  <c r="E31" i="2" s="1"/>
  <c r="D9" i="2"/>
  <c r="E9" i="2" s="1"/>
  <c r="E24" i="1" l="1"/>
  <c r="E14" i="1"/>
  <c r="D10" i="1"/>
  <c r="E12" i="1"/>
  <c r="D29" i="2"/>
  <c r="D100" i="1"/>
  <c r="D29" i="4"/>
  <c r="D29" i="5"/>
  <c r="D29" i="6"/>
  <c r="D134" i="6" s="1"/>
  <c r="E29" i="6"/>
  <c r="D29" i="3"/>
  <c r="D134" i="3" s="1"/>
  <c r="E134" i="3" s="1"/>
  <c r="C29" i="5"/>
  <c r="D29" i="7"/>
  <c r="C29" i="8"/>
  <c r="C134" i="8" s="1"/>
  <c r="D110" i="1"/>
  <c r="E110" i="1" s="1"/>
  <c r="D49" i="1"/>
  <c r="E49" i="1" s="1"/>
  <c r="D32" i="1"/>
  <c r="E32" i="1" s="1"/>
  <c r="D130" i="1"/>
  <c r="E130" i="1" s="1"/>
  <c r="D127" i="1"/>
  <c r="E127" i="1" s="1"/>
  <c r="D107" i="1"/>
  <c r="E107" i="1" s="1"/>
  <c r="C134" i="5"/>
  <c r="D102" i="1"/>
  <c r="E10" i="1" l="1"/>
  <c r="D134" i="2"/>
  <c r="E134" i="2" s="1"/>
  <c r="E29" i="2"/>
  <c r="D134" i="4"/>
  <c r="E134" i="4" s="1"/>
  <c r="E29" i="4"/>
  <c r="D134" i="7"/>
  <c r="E134" i="6"/>
  <c r="D134" i="5"/>
  <c r="D106" i="1"/>
  <c r="E106" i="1" s="1"/>
  <c r="D30" i="1" l="1"/>
  <c r="E30" i="1" s="1"/>
  <c r="D135" i="1" l="1"/>
  <c r="E135" i="1" s="1"/>
</calcChain>
</file>

<file path=xl/sharedStrings.xml><?xml version="1.0" encoding="utf-8"?>
<sst xmlns="http://schemas.openxmlformats.org/spreadsheetml/2006/main" count="1449" uniqueCount="183">
  <si>
    <t>MED EKO SERVIS d.o.o.</t>
  </si>
  <si>
    <t xml:space="preserve"> </t>
  </si>
  <si>
    <t xml:space="preserve">Naziv prihoda </t>
  </si>
  <si>
    <t>I</t>
  </si>
  <si>
    <t>UKUPNI PRIHODI</t>
  </si>
  <si>
    <t>1.</t>
  </si>
  <si>
    <t>Prihodi od općih poslova</t>
  </si>
  <si>
    <t>2.</t>
  </si>
  <si>
    <t>Prihodi od komunalnih usluga Općina</t>
  </si>
  <si>
    <t>3.</t>
  </si>
  <si>
    <t>Prihodi od kom.usl. drugi korisnici</t>
  </si>
  <si>
    <t>4.</t>
  </si>
  <si>
    <t xml:space="preserve">Prihodi od odvoza smeća </t>
  </si>
  <si>
    <t>4.a</t>
  </si>
  <si>
    <t>Prihodi od odvoza smeća komunalni program</t>
  </si>
  <si>
    <t>5.</t>
  </si>
  <si>
    <t>Prihodi od god.naknade za održavanje grobnih mjesta</t>
  </si>
  <si>
    <t>5.a</t>
  </si>
  <si>
    <t>Prihodi od investicijskog održavanja groblja - komunalni program</t>
  </si>
  <si>
    <t>6.</t>
  </si>
  <si>
    <t>Prihodi od usluga promidžbe i odnosa s javnošću</t>
  </si>
  <si>
    <t>7.</t>
  </si>
  <si>
    <t xml:space="preserve">Prihodi od usluga izrade Medulinskog glasnika </t>
  </si>
  <si>
    <t>8.</t>
  </si>
  <si>
    <t>Prihodi od usluga izrade promidžbenog materijala</t>
  </si>
  <si>
    <t>9.</t>
  </si>
  <si>
    <t>Prihodi od upravljanja i održavanja sportskih dvorana</t>
  </si>
  <si>
    <t>10.</t>
  </si>
  <si>
    <t>Prihodi od upravljanja i održavanja igrališta</t>
  </si>
  <si>
    <t>11.</t>
  </si>
  <si>
    <t>Financijski prihodi</t>
  </si>
  <si>
    <t>12.</t>
  </si>
  <si>
    <t>Ostali  prihodi</t>
  </si>
  <si>
    <t>13.</t>
  </si>
  <si>
    <t>Prihodi od naplate šteta</t>
  </si>
  <si>
    <t>14.</t>
  </si>
  <si>
    <t>Prihodi od odgođenih priznavanja prihoda (obračun amortizacije  )</t>
  </si>
  <si>
    <t>Naziv rashoda</t>
  </si>
  <si>
    <t>II</t>
  </si>
  <si>
    <t>UKUPNI RASHODI</t>
  </si>
  <si>
    <t xml:space="preserve">1.1.Materijalni troškovi 40 </t>
  </si>
  <si>
    <t>Osnovni materijal i sirovine</t>
  </si>
  <si>
    <t>Pomoćni materijal</t>
  </si>
  <si>
    <t>Materijal za čišćenje i održavanje</t>
  </si>
  <si>
    <t>Radna odjeća i obuća  HTZ zaštita</t>
  </si>
  <si>
    <t>Ostali troškovi materijala</t>
  </si>
  <si>
    <t>Uredski materijal</t>
  </si>
  <si>
    <t>Materijal za odlaganje otpada (vrećice za selektivni otpad)</t>
  </si>
  <si>
    <t>Trošak sitnog inventara</t>
  </si>
  <si>
    <t>Troškovi autoguma za kamion</t>
  </si>
  <si>
    <t xml:space="preserve">Potrošeni  rezervni dijelovi i materijal za održavanje </t>
  </si>
  <si>
    <t xml:space="preserve">Električna energija  </t>
  </si>
  <si>
    <t>Trošak goriva radna  vozila 100%</t>
  </si>
  <si>
    <t>2.1. Ostali vanjski troškovi, troškovi usluga  41</t>
  </si>
  <si>
    <t>Usluge telefona, interneta i sl.</t>
  </si>
  <si>
    <t>Usluge Cloud nadzora vozila</t>
  </si>
  <si>
    <t>Poštanske usluge</t>
  </si>
  <si>
    <t>Prijevozne usluge u cestovnom prometu</t>
  </si>
  <si>
    <t>Grafičke usluge tiska i uveza</t>
  </si>
  <si>
    <t>Ostale vanjske usluge - očitavanje tahografa</t>
  </si>
  <si>
    <t>Usluge tekućeg održavanja</t>
  </si>
  <si>
    <t xml:space="preserve">Usluge čiščenja </t>
  </si>
  <si>
    <t>Usluga održavanja softvera i web stranica</t>
  </si>
  <si>
    <t>Usluga zaštite na radu</t>
  </si>
  <si>
    <t>Usluge zaštitara na čuvanju imovine i osoba</t>
  </si>
  <si>
    <t>Servisne usluge (IT, popravci opreme)</t>
  </si>
  <si>
    <t xml:space="preserve">Trošak reg. teretnih vozila </t>
  </si>
  <si>
    <t>Ostali troškovi registracije prometala</t>
  </si>
  <si>
    <t xml:space="preserve">Usluge operativnog leasinga </t>
  </si>
  <si>
    <t>Trošak najma teretnog vozila</t>
  </si>
  <si>
    <t>Troškovi promidžbe (djelatnost promidžbe)</t>
  </si>
  <si>
    <t>Troškovi izrade Web stranica</t>
  </si>
  <si>
    <t>Troškovi drugih dohotka i autorski honorari</t>
  </si>
  <si>
    <t>Intelektualne usluge</t>
  </si>
  <si>
    <t>Konzultantske usluge</t>
  </si>
  <si>
    <t xml:space="preserve">Usluge revizije </t>
  </si>
  <si>
    <t>Održavanje  ISO standarda</t>
  </si>
  <si>
    <t>Usluge odvjetnika i javnog bilježnika</t>
  </si>
  <si>
    <t>Usluge savjetovanja, vještačenja i procjene, dr. intelektualne usluge</t>
  </si>
  <si>
    <t xml:space="preserve">Zbrijanjavanje otpada </t>
  </si>
  <si>
    <t>Čišćenje lučica i kupališta</t>
  </si>
  <si>
    <t>Čiščenje javnih površina</t>
  </si>
  <si>
    <t>Obnova zelenila na cvjetnim površinama</t>
  </si>
  <si>
    <t>Čišćenje i održavanje zelenih površina</t>
  </si>
  <si>
    <t>Investicijsko održavanje groblja</t>
  </si>
  <si>
    <t xml:space="preserve">Novogod.ukrašavanje i post. zastava na DB </t>
  </si>
  <si>
    <t>Odvoz smeća i fekalija R-217</t>
  </si>
  <si>
    <t>Voda i odvodnja groblje</t>
  </si>
  <si>
    <t>Voda i odvodnja kupališta i lučice</t>
  </si>
  <si>
    <t xml:space="preserve">Voda i odvodnja Zgrada Uprave </t>
  </si>
  <si>
    <t>Voda i odvodnja  na cvjetnim površinama</t>
  </si>
  <si>
    <t>Troškovi oglašavanja u tisku</t>
  </si>
  <si>
    <t xml:space="preserve">Usluge student servisa </t>
  </si>
  <si>
    <t>Troškovi fotokopiranja, prijepisa</t>
  </si>
  <si>
    <t>Troškovi osoblja  42</t>
  </si>
  <si>
    <t xml:space="preserve">Trošak osoblja  </t>
  </si>
  <si>
    <t>Trošak amortizacije  43</t>
  </si>
  <si>
    <t>Amortizacija nematerijalne imovine</t>
  </si>
  <si>
    <t xml:space="preserve">Amortizacija  vozila </t>
  </si>
  <si>
    <t>Amortizacija ostale opreme i alata</t>
  </si>
  <si>
    <t>Vrijednosno usklađenje potraživanja od kupaca  445</t>
  </si>
  <si>
    <t xml:space="preserve">Vrijednosno usklađenje potraživanja od kupaca </t>
  </si>
  <si>
    <t>Ostali troškovi poslovanja 46</t>
  </si>
  <si>
    <t>Troškovi službenih putovanja u zemlji</t>
  </si>
  <si>
    <t>Troškovi službenih putovanja u inozemstvu</t>
  </si>
  <si>
    <t>Troškovi prijevoza na posao i s posla</t>
  </si>
  <si>
    <t>Troškovi prigodnih nagrada - bož, regres,i sl.</t>
  </si>
  <si>
    <t>Troškovi drugog dohotka - NO</t>
  </si>
  <si>
    <t>Premije osiguranja (uklj.i kasko)</t>
  </si>
  <si>
    <t>Troškovi platnog prometa</t>
  </si>
  <si>
    <t>Troškovi obrade kredita</t>
  </si>
  <si>
    <t>Doprinosi, članarine, OSI i druga davanja</t>
  </si>
  <si>
    <t xml:space="preserve">Porez na tvrtku </t>
  </si>
  <si>
    <t xml:space="preserve">Porez na CMV </t>
  </si>
  <si>
    <t>trošak HRT pretplate</t>
  </si>
  <si>
    <t>Troškovi stručnog obrazovanja i literature</t>
  </si>
  <si>
    <t>Sudske pristojbe</t>
  </si>
  <si>
    <t>Troškovi zdravstvenih nadzora-analiza otpada</t>
  </si>
  <si>
    <t>Troškovi obaveznih liječničkih pregleda i sistematskih pregleda</t>
  </si>
  <si>
    <t>Financijski rashodi  47</t>
  </si>
  <si>
    <t xml:space="preserve">Zatezne kamate i tečajne razlike </t>
  </si>
  <si>
    <t xml:space="preserve">Kamate iz financijskog leasinga </t>
  </si>
  <si>
    <t>Ostali poslovni rashodi  48</t>
  </si>
  <si>
    <t>Otpisi nenaplaćenih potraživanja od kupaca</t>
  </si>
  <si>
    <t>Ostali poslovni rashodi (naknadno utvrđeni troškovi, ispravak pogrešaka)</t>
  </si>
  <si>
    <t xml:space="preserve">Darovanje do 2% ukupnog prihoda </t>
  </si>
  <si>
    <t xml:space="preserve">Ostali poslovni rashodi </t>
  </si>
  <si>
    <t>Poslovni rezultat</t>
  </si>
  <si>
    <t>POSLOVNI REZULTAT</t>
  </si>
  <si>
    <t>POSLONI REZULTAT</t>
  </si>
  <si>
    <t>Trošak HRT pretplate</t>
  </si>
  <si>
    <t>Održavanje igrališta i fitnes sprava</t>
  </si>
  <si>
    <t xml:space="preserve">Troškovi reprezentacije </t>
  </si>
  <si>
    <t xml:space="preserve">Troškovi auto guma osobni autom. </t>
  </si>
  <si>
    <t>Trošak goriva osobna vozila</t>
  </si>
  <si>
    <t>Održavanje automobila za osobni prijevoz</t>
  </si>
  <si>
    <t xml:space="preserve">Trošak reg.osobnih automobila </t>
  </si>
  <si>
    <t>Usluge operativnog leasinga  teretnog vozila</t>
  </si>
  <si>
    <t>Usluge operativnog leasinga  osobnog vozila</t>
  </si>
  <si>
    <t>Voda za piće, topli napitci</t>
  </si>
  <si>
    <t>PROJEKCIJA POSLOVANJA 31.12.2019.G.</t>
  </si>
  <si>
    <t xml:space="preserve">FINANCIJSKI PLAN I REALIZACIJA POSLOVANJA ZA 2019. GODINU  </t>
  </si>
  <si>
    <t>PROMIDŽBA  2019.G.</t>
  </si>
  <si>
    <t>PROMIDŽBA PLANIRANO     31.10.2019.G.</t>
  </si>
  <si>
    <t>PROMIDŽBA REALIZIRANO      31.10.2019.G.</t>
  </si>
  <si>
    <t>ZA PREFAKTURIRATI  2019.G.</t>
  </si>
  <si>
    <t>ZA PREFAKTURIRATI PLANIRANO       31.10.2019.G.</t>
  </si>
  <si>
    <t>ZA PREFAKTURIRATI  REALIZIRANO      31.10.2019.G.</t>
  </si>
  <si>
    <t>Troškovi dugoročnog rezerviranja 450</t>
  </si>
  <si>
    <t>IGRALIŠTA I REBALANS PLANA      31.12.2020.</t>
  </si>
  <si>
    <t>IGRALIŠTA -  I REBALANS PLANA      31.12.2020.</t>
  </si>
  <si>
    <t xml:space="preserve">FINANCIJSKI PLAN ZA 2022. GODINU I REALIZACIJA POSLOVANJA ZA 2021. GODINU  </t>
  </si>
  <si>
    <t>IGRALIŠTA 2022.G.</t>
  </si>
  <si>
    <t>IGRALIŠTA  PLAN     31.12.2021.</t>
  </si>
  <si>
    <t>IGRALIŠTA REALIZACIJA 31.10.2021.</t>
  </si>
  <si>
    <t>IGRALIŠTA PLAN    31.12.2022.</t>
  </si>
  <si>
    <t>Investicijsko održavanje plaža</t>
  </si>
  <si>
    <t>Održavanje građevina, uređaja i predmeta javne namjene</t>
  </si>
  <si>
    <t>Održavanje autobusnih stajališta</t>
  </si>
  <si>
    <t>Tekuće održavanje HGI</t>
  </si>
  <si>
    <t>Prihodi od upravljanja i održavanja sportskih terena</t>
  </si>
  <si>
    <t>OPĆI POSLOVI PLAN 2024.</t>
  </si>
  <si>
    <t>KOMUNALNI ODJEL         PLAN 2024.</t>
  </si>
  <si>
    <t>ODVOZ OTPADA         PLAN 2024.</t>
  </si>
  <si>
    <t>HORTIKULTURA, GROBLJA, IGRALIŠTA         PLAN 2024.</t>
  </si>
  <si>
    <t>KOMUNALNI KOMPLETNO         PLAN 2024.</t>
  </si>
  <si>
    <t>SVI ODJELI PLAN 2024.</t>
  </si>
  <si>
    <t>ODVOZ OTPADA        REALIZACIJA 31.10.2024.</t>
  </si>
  <si>
    <t>SVI ODJELI  2024.G.</t>
  </si>
  <si>
    <t>OPĆI POSLOVI 2024.G.</t>
  </si>
  <si>
    <t>KOMUNALNI ODJEL  2024.G.</t>
  </si>
  <si>
    <t>ODVOZ OTPADA 2024.G.</t>
  </si>
  <si>
    <t>HORTIKULTURA,GROBLJA I ODRŽAVANJE IGRALIŠTA  2024.G.</t>
  </si>
  <si>
    <t>KOMUNALNI KOMPLETNO  2024.G.</t>
  </si>
  <si>
    <t>OPĆI POSLOVI REALIZACIJA 31.12.2024.</t>
  </si>
  <si>
    <t>INDEKS REALIZACIJA / PLAN</t>
  </si>
  <si>
    <t>ODVOZ OTPADA        REALIZACIJA 31.12.2024.</t>
  </si>
  <si>
    <t>REALIZACIJA FINANCIJSKOG PLANA ZA 2024. GODINU</t>
  </si>
  <si>
    <t xml:space="preserve">REALIZACIJA FINANCIJSKOG PLANA ZA 2024. GODINU </t>
  </si>
  <si>
    <t>KOMUNALNI ODJEL REALIZACIJA 31.12.2024.</t>
  </si>
  <si>
    <t>HORTIKULTURA, GROBLJA, IGRALIŠTA         REALIZACIJA 31.12.2024.</t>
  </si>
  <si>
    <t>KOMUNALNI KOMPLETNO         REALIZACIJA 31.12.2024.</t>
  </si>
  <si>
    <t>SVI ODJELI REALIZACIJA 31.12.2024.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</si>
</sst>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n&quot;;\-#,##0.00\ &quot;kn&quot;"/>
    <numFmt numFmtId="164" formatCode="_-* #,##0.00\ _k_n_-;\-* #,##0.00\ _k_n_-;_-* &quot;-&quot;??\ _k_n_-;_-@_-"/>
    <numFmt numFmtId="165" formatCode="#,##0.00\ [$€-1];\-#,##0.00\ [$€-1]"/>
    <numFmt numFmtId="166" formatCode="#,##0.00\ [$€-1]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indexed="10"/>
      <name val="Arial"/>
      <family val="2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</font>
    <font>
      <sz val="10"/>
      <color rgb="FFFF0000"/>
      <name val="Arial"/>
      <family val="2"/>
      <charset val="238"/>
    </font>
    <font>
      <b/>
      <i/>
      <sz val="12"/>
      <color rgb="FFFF0000"/>
      <name val="Arial"/>
      <family val="2"/>
    </font>
    <font>
      <b/>
      <i/>
      <sz val="11"/>
      <color rgb="FFFF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FF000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5">
    <xf numFmtId="0" fontId="0" fillId="0" borderId="0" xfId="0"/>
    <xf numFmtId="164" fontId="8" fillId="0" borderId="0" xfId="1" applyFont="1" applyAlignment="1">
      <alignment horizontal="center" vertical="center"/>
    </xf>
    <xf numFmtId="164" fontId="9" fillId="4" borderId="3" xfId="1" applyFont="1" applyFill="1" applyBorder="1" applyAlignment="1">
      <alignment horizontal="center" vertical="center" wrapText="1"/>
    </xf>
    <xf numFmtId="164" fontId="9" fillId="4" borderId="4" xfId="1" applyFont="1" applyFill="1" applyBorder="1" applyAlignment="1">
      <alignment horizontal="right" vertical="center" wrapText="1"/>
    </xf>
    <xf numFmtId="164" fontId="8" fillId="5" borderId="3" xfId="1" applyFont="1" applyFill="1" applyBorder="1" applyAlignment="1">
      <alignment horizontal="center" vertical="center" wrapText="1"/>
    </xf>
    <xf numFmtId="164" fontId="9" fillId="5" borderId="4" xfId="1" applyFont="1" applyFill="1" applyBorder="1" applyAlignment="1">
      <alignment horizontal="right" vertical="center" wrapText="1"/>
    </xf>
    <xf numFmtId="164" fontId="1" fillId="0" borderId="0" xfId="1" applyFont="1" applyAlignment="1">
      <alignment vertical="center"/>
    </xf>
    <xf numFmtId="164" fontId="8" fillId="0" borderId="3" xfId="1" applyFont="1" applyFill="1" applyBorder="1" applyAlignment="1">
      <alignment horizontal="center" vertical="center" wrapText="1"/>
    </xf>
    <xf numFmtId="164" fontId="10" fillId="0" borderId="4" xfId="1" applyFont="1" applyBorder="1" applyAlignment="1">
      <alignment horizontal="left" vertical="center" wrapText="1"/>
    </xf>
    <xf numFmtId="164" fontId="12" fillId="0" borderId="3" xfId="1" applyFont="1" applyBorder="1" applyAlignment="1">
      <alignment horizontal="center" vertical="center" wrapText="1"/>
    </xf>
    <xf numFmtId="164" fontId="3" fillId="0" borderId="0" xfId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164" fontId="16" fillId="6" borderId="5" xfId="1" applyFont="1" applyFill="1" applyBorder="1" applyAlignment="1">
      <alignment horizontal="center" vertical="center"/>
    </xf>
    <xf numFmtId="164" fontId="3" fillId="0" borderId="0" xfId="1" applyFont="1" applyAlignment="1">
      <alignment horizontal="left" vertical="center"/>
    </xf>
    <xf numFmtId="164" fontId="6" fillId="0" borderId="0" xfId="1" applyFont="1" applyAlignment="1">
      <alignment horizontal="left" vertical="center"/>
    </xf>
    <xf numFmtId="164" fontId="9" fillId="4" borderId="4" xfId="1" applyFont="1" applyFill="1" applyBorder="1" applyAlignment="1">
      <alignment horizontal="left" vertical="center" wrapText="1"/>
    </xf>
    <xf numFmtId="164" fontId="10" fillId="0" borderId="4" xfId="1" applyFont="1" applyFill="1" applyBorder="1" applyAlignment="1">
      <alignment horizontal="left" vertical="center" wrapText="1"/>
    </xf>
    <xf numFmtId="164" fontId="9" fillId="5" borderId="4" xfId="1" applyFont="1" applyFill="1" applyBorder="1" applyAlignment="1">
      <alignment horizontal="left" vertical="center" wrapText="1"/>
    </xf>
    <xf numFmtId="164" fontId="10" fillId="2" borderId="4" xfId="1" applyFont="1" applyFill="1" applyBorder="1" applyAlignment="1">
      <alignment horizontal="left" vertical="center" wrapText="1"/>
    </xf>
    <xf numFmtId="164" fontId="13" fillId="0" borderId="4" xfId="1" applyFont="1" applyBorder="1" applyAlignment="1">
      <alignment horizontal="left" vertical="center" wrapText="1"/>
    </xf>
    <xf numFmtId="164" fontId="14" fillId="0" borderId="4" xfId="1" applyFont="1" applyBorder="1" applyAlignment="1">
      <alignment horizontal="left" vertical="center" wrapText="1"/>
    </xf>
    <xf numFmtId="164" fontId="9" fillId="6" borderId="4" xfId="1" applyFont="1" applyFill="1" applyBorder="1" applyAlignment="1">
      <alignment horizontal="left" vertical="center" wrapText="1"/>
    </xf>
    <xf numFmtId="164" fontId="16" fillId="6" borderId="5" xfId="1" applyFont="1" applyFill="1" applyBorder="1" applyAlignment="1">
      <alignment horizontal="left" vertical="center"/>
    </xf>
    <xf numFmtId="164" fontId="3" fillId="0" borderId="0" xfId="1" applyFont="1" applyAlignment="1">
      <alignment horizontal="right" vertical="center"/>
    </xf>
    <xf numFmtId="164" fontId="7" fillId="3" borderId="0" xfId="1" applyFont="1" applyFill="1" applyAlignment="1">
      <alignment horizontal="right" vertical="center"/>
    </xf>
    <xf numFmtId="164" fontId="6" fillId="0" borderId="0" xfId="1" applyFont="1" applyFill="1" applyAlignment="1">
      <alignment horizontal="right" vertical="center"/>
    </xf>
    <xf numFmtId="164" fontId="15" fillId="6" borderId="5" xfId="1" applyFont="1" applyFill="1" applyBorder="1" applyAlignment="1">
      <alignment horizontal="right" vertical="center"/>
    </xf>
    <xf numFmtId="164" fontId="1" fillId="0" borderId="0" xfId="1" applyFont="1" applyAlignment="1">
      <alignment horizontal="right" vertical="center"/>
    </xf>
    <xf numFmtId="164" fontId="2" fillId="2" borderId="0" xfId="1" applyFont="1" applyFill="1" applyAlignment="1">
      <alignment horizontal="right" vertical="center"/>
    </xf>
    <xf numFmtId="164" fontId="4" fillId="0" borderId="0" xfId="1" applyFont="1" applyAlignment="1">
      <alignment horizontal="center" vertical="center"/>
    </xf>
    <xf numFmtId="164" fontId="4" fillId="0" borderId="0" xfId="1" applyFont="1" applyAlignment="1">
      <alignment horizontal="left" vertical="center"/>
    </xf>
    <xf numFmtId="164" fontId="4" fillId="0" borderId="0" xfId="1" applyFont="1" applyAlignment="1">
      <alignment horizontal="right" vertical="center"/>
    </xf>
    <xf numFmtId="164" fontId="12" fillId="0" borderId="0" xfId="1" applyFont="1" applyAlignment="1">
      <alignment horizontal="center" vertical="center"/>
    </xf>
    <xf numFmtId="164" fontId="10" fillId="4" borderId="4" xfId="1" applyFont="1" applyFill="1" applyBorder="1" applyAlignment="1">
      <alignment horizontal="left" vertical="center" wrapText="1"/>
    </xf>
    <xf numFmtId="164" fontId="10" fillId="4" borderId="4" xfId="1" applyFont="1" applyFill="1" applyBorder="1" applyAlignment="1">
      <alignment horizontal="right" vertical="center" wrapText="1"/>
    </xf>
    <xf numFmtId="164" fontId="10" fillId="0" borderId="3" xfId="1" applyFont="1" applyFill="1" applyBorder="1" applyAlignment="1">
      <alignment horizontal="center" vertical="center" wrapText="1"/>
    </xf>
    <xf numFmtId="164" fontId="10" fillId="0" borderId="4" xfId="1" applyFont="1" applyFill="1" applyBorder="1" applyAlignment="1">
      <alignment horizontal="right" vertical="center" wrapText="1"/>
    </xf>
    <xf numFmtId="164" fontId="10" fillId="0" borderId="3" xfId="1" applyFont="1" applyBorder="1" applyAlignment="1">
      <alignment horizontal="center" vertical="center" wrapText="1"/>
    </xf>
    <xf numFmtId="164" fontId="1" fillId="0" borderId="0" xfId="1" applyFont="1" applyAlignment="1">
      <alignment horizontal="center" vertical="center"/>
    </xf>
    <xf numFmtId="164" fontId="12" fillId="0" borderId="3" xfId="1" applyFont="1" applyFill="1" applyBorder="1" applyAlignment="1">
      <alignment horizontal="center" vertical="center" wrapText="1"/>
    </xf>
    <xf numFmtId="164" fontId="17" fillId="0" borderId="4" xfId="1" applyFont="1" applyFill="1" applyBorder="1" applyAlignment="1">
      <alignment horizontal="left" vertical="center" wrapText="1"/>
    </xf>
    <xf numFmtId="164" fontId="12" fillId="4" borderId="3" xfId="1" applyFont="1" applyFill="1" applyBorder="1" applyAlignment="1">
      <alignment horizontal="center" vertical="center" wrapText="1"/>
    </xf>
    <xf numFmtId="164" fontId="12" fillId="2" borderId="3" xfId="1" applyFont="1" applyFill="1" applyBorder="1" applyAlignment="1">
      <alignment horizontal="center" vertical="center" wrapText="1"/>
    </xf>
    <xf numFmtId="164" fontId="1" fillId="2" borderId="0" xfId="1" applyFont="1" applyFill="1" applyAlignment="1">
      <alignment vertical="center"/>
    </xf>
    <xf numFmtId="164" fontId="10" fillId="2" borderId="3" xfId="1" applyFont="1" applyFill="1" applyBorder="1" applyAlignment="1">
      <alignment horizontal="center" vertical="center" wrapText="1"/>
    </xf>
    <xf numFmtId="164" fontId="1" fillId="0" borderId="0" xfId="1" applyFont="1" applyAlignment="1">
      <alignment horizontal="left" vertical="center"/>
    </xf>
    <xf numFmtId="164" fontId="1" fillId="2" borderId="0" xfId="1" applyFont="1" applyFill="1" applyAlignment="1">
      <alignment horizontal="right" vertical="center"/>
    </xf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center" vertical="center"/>
    </xf>
    <xf numFmtId="164" fontId="18" fillId="4" borderId="3" xfId="1" applyFont="1" applyFill="1" applyBorder="1" applyAlignment="1">
      <alignment horizontal="center" vertical="center" wrapText="1"/>
    </xf>
    <xf numFmtId="164" fontId="11" fillId="4" borderId="4" xfId="1" applyFont="1" applyFill="1" applyBorder="1" applyAlignment="1">
      <alignment horizontal="left" vertical="center" wrapText="1"/>
    </xf>
    <xf numFmtId="164" fontId="11" fillId="4" borderId="4" xfId="1" applyFont="1" applyFill="1" applyBorder="1" applyAlignment="1">
      <alignment horizontal="right" vertical="center" wrapText="1"/>
    </xf>
    <xf numFmtId="164" fontId="19" fillId="0" borderId="0" xfId="1" applyFont="1" applyAlignment="1">
      <alignment vertical="center"/>
    </xf>
    <xf numFmtId="164" fontId="15" fillId="0" borderId="0" xfId="1" applyFont="1" applyAlignment="1">
      <alignment vertical="center"/>
    </xf>
    <xf numFmtId="164" fontId="11" fillId="6" borderId="3" xfId="1" applyFont="1" applyFill="1" applyBorder="1" applyAlignment="1">
      <alignment horizontal="center" vertical="center" wrapText="1"/>
    </xf>
    <xf numFmtId="164" fontId="11" fillId="6" borderId="4" xfId="1" applyFont="1" applyFill="1" applyBorder="1" applyAlignment="1">
      <alignment horizontal="left" vertical="center" wrapText="1"/>
    </xf>
    <xf numFmtId="164" fontId="11" fillId="6" borderId="4" xfId="1" applyFont="1" applyFill="1" applyBorder="1" applyAlignment="1">
      <alignment horizontal="right" vertical="center" wrapText="1"/>
    </xf>
    <xf numFmtId="164" fontId="8" fillId="6" borderId="3" xfId="1" applyFont="1" applyFill="1" applyBorder="1" applyAlignment="1">
      <alignment horizontal="center" vertical="center" wrapText="1"/>
    </xf>
    <xf numFmtId="164" fontId="2" fillId="0" borderId="0" xfId="1" applyFont="1" applyAlignment="1">
      <alignment horizontal="right" vertical="center"/>
    </xf>
    <xf numFmtId="164" fontId="9" fillId="7" borderId="3" xfId="1" applyFont="1" applyFill="1" applyBorder="1" applyAlignment="1">
      <alignment horizontal="center" vertical="center" wrapText="1"/>
    </xf>
    <xf numFmtId="164" fontId="9" fillId="7" borderId="4" xfId="1" applyFont="1" applyFill="1" applyBorder="1" applyAlignment="1">
      <alignment horizontal="left" vertical="center" wrapText="1"/>
    </xf>
    <xf numFmtId="164" fontId="20" fillId="0" borderId="0" xfId="1" applyFont="1" applyAlignment="1">
      <alignment horizontal="center" vertical="center"/>
    </xf>
    <xf numFmtId="164" fontId="20" fillId="0" borderId="0" xfId="1" applyFont="1" applyAlignment="1">
      <alignment horizontal="left" vertical="center"/>
    </xf>
    <xf numFmtId="164" fontId="20" fillId="0" borderId="0" xfId="1" applyFont="1" applyAlignment="1">
      <alignment horizontal="right" vertical="center"/>
    </xf>
    <xf numFmtId="164" fontId="21" fillId="0" borderId="0" xfId="1" applyFont="1" applyAlignment="1">
      <alignment horizontal="center" vertical="center"/>
    </xf>
    <xf numFmtId="164" fontId="22" fillId="3" borderId="0" xfId="1" applyFont="1" applyFill="1" applyAlignment="1">
      <alignment horizontal="right" vertical="center"/>
    </xf>
    <xf numFmtId="164" fontId="18" fillId="0" borderId="0" xfId="1" applyFont="1" applyAlignment="1">
      <alignment horizontal="center" vertical="center"/>
    </xf>
    <xf numFmtId="164" fontId="19" fillId="0" borderId="0" xfId="1" applyFont="1" applyAlignment="1">
      <alignment horizontal="right" vertical="center"/>
    </xf>
    <xf numFmtId="164" fontId="15" fillId="0" borderId="0" xfId="1" applyFont="1" applyAlignment="1">
      <alignment horizontal="right" vertical="center"/>
    </xf>
    <xf numFmtId="164" fontId="8" fillId="7" borderId="3" xfId="1" applyFont="1" applyFill="1" applyBorder="1" applyAlignment="1">
      <alignment horizontal="center" vertical="center" wrapText="1"/>
    </xf>
    <xf numFmtId="164" fontId="23" fillId="0" borderId="0" xfId="1" applyFont="1" applyAlignment="1">
      <alignment vertical="center"/>
    </xf>
    <xf numFmtId="164" fontId="16" fillId="7" borderId="5" xfId="1" applyFont="1" applyFill="1" applyBorder="1" applyAlignment="1">
      <alignment horizontal="left" vertical="center"/>
    </xf>
    <xf numFmtId="164" fontId="1" fillId="2" borderId="0" xfId="1" applyFont="1" applyFill="1" applyAlignment="1">
      <alignment horizontal="left" vertical="center"/>
    </xf>
    <xf numFmtId="164" fontId="2" fillId="0" borderId="0" xfId="1" applyFont="1" applyAlignment="1">
      <alignment horizontal="left" vertical="center"/>
    </xf>
    <xf numFmtId="164" fontId="15" fillId="0" borderId="0" xfId="1" applyFont="1" applyAlignment="1">
      <alignment horizontal="left" vertical="center"/>
    </xf>
    <xf numFmtId="164" fontId="19" fillId="0" borderId="0" xfId="1" applyFont="1" applyAlignment="1">
      <alignment horizontal="left" vertical="center"/>
    </xf>
    <xf numFmtId="164" fontId="9" fillId="0" borderId="4" xfId="1" applyFont="1" applyFill="1" applyBorder="1" applyAlignment="1">
      <alignment horizontal="left" vertical="center" wrapText="1"/>
    </xf>
    <xf numFmtId="164" fontId="24" fillId="0" borderId="0" xfId="1" applyFont="1" applyAlignment="1">
      <alignment horizontal="right" vertical="center"/>
    </xf>
    <xf numFmtId="164" fontId="24" fillId="0" borderId="0" xfId="1" applyFont="1" applyAlignment="1">
      <alignment vertical="center"/>
    </xf>
    <xf numFmtId="164" fontId="24" fillId="0" borderId="0" xfId="1" applyFont="1" applyAlignment="1">
      <alignment horizontal="left" vertical="center"/>
    </xf>
    <xf numFmtId="164" fontId="19" fillId="0" borderId="0" xfId="1" applyFont="1" applyAlignment="1">
      <alignment horizontal="center" vertical="center"/>
    </xf>
    <xf numFmtId="164" fontId="6" fillId="0" borderId="0" xfId="1" applyFont="1" applyFill="1" applyAlignment="1">
      <alignment horizontal="left" vertical="center"/>
    </xf>
    <xf numFmtId="164" fontId="14" fillId="0" borderId="4" xfId="1" applyFont="1" applyFill="1" applyBorder="1" applyAlignment="1">
      <alignment horizontal="right" vertical="center" wrapText="1"/>
    </xf>
    <xf numFmtId="164" fontId="1" fillId="0" borderId="0" xfId="1" applyFont="1" applyBorder="1" applyAlignment="1">
      <alignment vertical="center"/>
    </xf>
    <xf numFmtId="49" fontId="16" fillId="7" borderId="5" xfId="1" applyNumberFormat="1" applyFont="1" applyFill="1" applyBorder="1" applyAlignment="1">
      <alignment horizontal="center" vertical="center"/>
    </xf>
    <xf numFmtId="164" fontId="27" fillId="0" borderId="0" xfId="1" applyFont="1" applyAlignment="1">
      <alignment horizontal="right" vertical="center"/>
    </xf>
    <xf numFmtId="164" fontId="28" fillId="3" borderId="0" xfId="1" applyFont="1" applyFill="1" applyAlignment="1">
      <alignment horizontal="right" vertical="center"/>
    </xf>
    <xf numFmtId="164" fontId="28" fillId="0" borderId="0" xfId="1" applyFont="1" applyFill="1" applyAlignment="1">
      <alignment horizontal="right" vertical="center"/>
    </xf>
    <xf numFmtId="164" fontId="29" fillId="0" borderId="0" xfId="1" applyFont="1" applyAlignment="1">
      <alignment horizontal="right" vertical="center"/>
    </xf>
    <xf numFmtId="164" fontId="30" fillId="0" borderId="0" xfId="1" applyFont="1" applyAlignment="1">
      <alignment horizontal="right" vertical="center"/>
    </xf>
    <xf numFmtId="164" fontId="31" fillId="4" borderId="4" xfId="1" applyFont="1" applyFill="1" applyBorder="1" applyAlignment="1">
      <alignment horizontal="right" vertical="center" wrapText="1"/>
    </xf>
    <xf numFmtId="164" fontId="31" fillId="5" borderId="4" xfId="1" applyFont="1" applyFill="1" applyBorder="1" applyAlignment="1">
      <alignment horizontal="right" vertical="center" wrapText="1"/>
    </xf>
    <xf numFmtId="164" fontId="32" fillId="4" borderId="4" xfId="1" applyFont="1" applyFill="1" applyBorder="1" applyAlignment="1">
      <alignment horizontal="right" vertical="center" wrapText="1"/>
    </xf>
    <xf numFmtId="164" fontId="32" fillId="6" borderId="4" xfId="1" applyFont="1" applyFill="1" applyBorder="1" applyAlignment="1">
      <alignment horizontal="right" vertical="center" wrapText="1"/>
    </xf>
    <xf numFmtId="164" fontId="33" fillId="6" borderId="5" xfId="1" applyFont="1" applyFill="1" applyBorder="1" applyAlignment="1">
      <alignment horizontal="right" vertical="center"/>
    </xf>
    <xf numFmtId="164" fontId="25" fillId="0" borderId="0" xfId="1" applyFont="1" applyAlignment="1">
      <alignment horizontal="right" vertical="center"/>
    </xf>
    <xf numFmtId="164" fontId="6" fillId="3" borderId="0" xfId="1" applyFont="1" applyFill="1" applyAlignment="1">
      <alignment horizontal="right" vertical="center"/>
    </xf>
    <xf numFmtId="164" fontId="35" fillId="0" borderId="3" xfId="1" applyFont="1" applyBorder="1" applyAlignment="1">
      <alignment horizontal="center" vertical="center" wrapText="1"/>
    </xf>
    <xf numFmtId="164" fontId="25" fillId="0" borderId="0" xfId="1" applyFont="1" applyAlignment="1">
      <alignment vertical="center"/>
    </xf>
    <xf numFmtId="165" fontId="9" fillId="7" borderId="4" xfId="1" applyNumberFormat="1" applyFont="1" applyFill="1" applyBorder="1" applyAlignment="1">
      <alignment horizontal="right" vertical="center" wrapText="1"/>
    </xf>
    <xf numFmtId="165" fontId="10" fillId="0" borderId="4" xfId="1" applyNumberFormat="1" applyFont="1" applyFill="1" applyBorder="1" applyAlignment="1">
      <alignment horizontal="right" vertical="center" wrapText="1"/>
    </xf>
    <xf numFmtId="165" fontId="10" fillId="0" borderId="5" xfId="1" applyNumberFormat="1" applyFont="1" applyFill="1" applyBorder="1" applyAlignment="1">
      <alignment horizontal="right" vertical="center" wrapText="1"/>
    </xf>
    <xf numFmtId="165" fontId="9" fillId="7" borderId="5" xfId="1" applyNumberFormat="1" applyFont="1" applyFill="1" applyBorder="1" applyAlignment="1">
      <alignment horizontal="right" vertical="center" wrapText="1"/>
    </xf>
    <xf numFmtId="165" fontId="17" fillId="0" borderId="4" xfId="1" applyNumberFormat="1" applyFont="1" applyFill="1" applyBorder="1" applyAlignment="1">
      <alignment horizontal="right" vertical="center" wrapText="1"/>
    </xf>
    <xf numFmtId="165" fontId="11" fillId="4" borderId="4" xfId="1" applyNumberFormat="1" applyFont="1" applyFill="1" applyBorder="1" applyAlignment="1">
      <alignment horizontal="right" vertical="center" wrapText="1"/>
    </xf>
    <xf numFmtId="165" fontId="11" fillId="6" borderId="4" xfId="1" applyNumberFormat="1" applyFont="1" applyFill="1" applyBorder="1" applyAlignment="1">
      <alignment horizontal="right" vertical="center" wrapText="1"/>
    </xf>
    <xf numFmtId="165" fontId="34" fillId="6" borderId="5" xfId="1" applyNumberFormat="1" applyFont="1" applyFill="1" applyBorder="1" applyAlignment="1">
      <alignment horizontal="right" vertical="center"/>
    </xf>
    <xf numFmtId="7" fontId="9" fillId="4" borderId="4" xfId="1" applyNumberFormat="1" applyFont="1" applyFill="1" applyBorder="1" applyAlignment="1">
      <alignment horizontal="right" vertical="center" wrapText="1"/>
    </xf>
    <xf numFmtId="165" fontId="9" fillId="4" borderId="4" xfId="1" applyNumberFormat="1" applyFont="1" applyFill="1" applyBorder="1" applyAlignment="1">
      <alignment horizontal="right" vertical="center" wrapText="1"/>
    </xf>
    <xf numFmtId="165" fontId="9" fillId="5" borderId="4" xfId="1" applyNumberFormat="1" applyFont="1" applyFill="1" applyBorder="1" applyAlignment="1">
      <alignment horizontal="right" vertical="center" wrapText="1"/>
    </xf>
    <xf numFmtId="165" fontId="15" fillId="6" borderId="5" xfId="1" applyNumberFormat="1" applyFont="1" applyFill="1" applyBorder="1" applyAlignment="1">
      <alignment horizontal="right" vertical="center"/>
    </xf>
    <xf numFmtId="165" fontId="15" fillId="7" borderId="5" xfId="1" applyNumberFormat="1" applyFont="1" applyFill="1" applyBorder="1" applyAlignment="1">
      <alignment horizontal="right" vertical="center"/>
    </xf>
    <xf numFmtId="7" fontId="9" fillId="0" borderId="4" xfId="1" applyNumberFormat="1" applyFont="1" applyFill="1" applyBorder="1" applyAlignment="1">
      <alignment horizontal="right" vertical="center" wrapText="1"/>
    </xf>
    <xf numFmtId="165" fontId="9" fillId="0" borderId="4" xfId="1" applyNumberFormat="1" applyFont="1" applyFill="1" applyBorder="1" applyAlignment="1">
      <alignment horizontal="right" vertical="center" wrapText="1"/>
    </xf>
    <xf numFmtId="165" fontId="9" fillId="6" borderId="4" xfId="1" applyNumberFormat="1" applyFont="1" applyFill="1" applyBorder="1" applyAlignment="1">
      <alignment horizontal="right" vertical="center" wrapText="1"/>
    </xf>
    <xf numFmtId="166" fontId="9" fillId="4" borderId="4" xfId="1" applyNumberFormat="1" applyFont="1" applyFill="1" applyBorder="1" applyAlignment="1">
      <alignment horizontal="right" vertical="center" wrapText="1"/>
    </xf>
    <xf numFmtId="166" fontId="10" fillId="0" borderId="4" xfId="1" applyNumberFormat="1" applyFont="1" applyFill="1" applyBorder="1" applyAlignment="1">
      <alignment horizontal="right" vertical="center" wrapText="1"/>
    </xf>
    <xf numFmtId="165" fontId="34" fillId="7" borderId="5" xfId="1" applyNumberFormat="1" applyFont="1" applyFill="1" applyBorder="1" applyAlignment="1">
      <alignment horizontal="right" vertical="center"/>
    </xf>
    <xf numFmtId="166" fontId="11" fillId="4" borderId="4" xfId="1" applyNumberFormat="1" applyFont="1" applyFill="1" applyBorder="1" applyAlignment="1">
      <alignment horizontal="right" vertical="center" wrapText="1"/>
    </xf>
    <xf numFmtId="166" fontId="11" fillId="6" borderId="4" xfId="1" applyNumberFormat="1" applyFont="1" applyFill="1" applyBorder="1" applyAlignment="1">
      <alignment horizontal="right" vertical="center" wrapText="1"/>
    </xf>
    <xf numFmtId="166" fontId="15" fillId="6" borderId="5" xfId="1" applyNumberFormat="1" applyFont="1" applyFill="1" applyBorder="1" applyAlignment="1">
      <alignment horizontal="right" vertical="center"/>
    </xf>
    <xf numFmtId="166" fontId="34" fillId="6" borderId="5" xfId="1" applyNumberFormat="1" applyFont="1" applyFill="1" applyBorder="1" applyAlignment="1">
      <alignment horizontal="right" vertical="center"/>
    </xf>
    <xf numFmtId="164" fontId="13" fillId="2" borderId="5" xfId="1" applyFont="1" applyFill="1" applyBorder="1" applyAlignment="1">
      <alignment horizontal="right" vertical="center"/>
    </xf>
    <xf numFmtId="164" fontId="10" fillId="2" borderId="5" xfId="1" applyFont="1" applyFill="1" applyBorder="1" applyAlignment="1">
      <alignment horizontal="right" vertical="center"/>
    </xf>
    <xf numFmtId="164" fontId="37" fillId="0" borderId="0" xfId="1" applyFont="1" applyAlignment="1">
      <alignment vertical="center"/>
    </xf>
    <xf numFmtId="10" fontId="10" fillId="0" borderId="4" xfId="1" applyNumberFormat="1" applyFont="1" applyFill="1" applyBorder="1" applyAlignment="1">
      <alignment horizontal="right" vertical="center" wrapText="1"/>
    </xf>
    <xf numFmtId="10" fontId="10" fillId="0" borderId="5" xfId="1" applyNumberFormat="1" applyFont="1" applyFill="1" applyBorder="1" applyAlignment="1">
      <alignment horizontal="right" vertical="center" wrapText="1"/>
    </xf>
    <xf numFmtId="10" fontId="9" fillId="7" borderId="4" xfId="1" applyNumberFormat="1" applyFont="1" applyFill="1" applyBorder="1" applyAlignment="1">
      <alignment horizontal="right" vertical="center" wrapText="1"/>
    </xf>
    <xf numFmtId="10" fontId="9" fillId="7" borderId="5" xfId="1" applyNumberFormat="1" applyFont="1" applyFill="1" applyBorder="1" applyAlignment="1">
      <alignment horizontal="right" vertical="center" wrapText="1"/>
    </xf>
    <xf numFmtId="10" fontId="17" fillId="0" borderId="4" xfId="1" applyNumberFormat="1" applyFont="1" applyFill="1" applyBorder="1" applyAlignment="1">
      <alignment horizontal="right" vertical="center" wrapText="1"/>
    </xf>
    <xf numFmtId="10" fontId="11" fillId="4" borderId="4" xfId="1" applyNumberFormat="1" applyFont="1" applyFill="1" applyBorder="1" applyAlignment="1">
      <alignment horizontal="right" vertical="center" wrapText="1"/>
    </xf>
    <xf numFmtId="164" fontId="11" fillId="7" borderId="3" xfId="1" applyFont="1" applyFill="1" applyBorder="1" applyAlignment="1">
      <alignment horizontal="center" vertical="center" wrapText="1"/>
    </xf>
    <xf numFmtId="164" fontId="11" fillId="7" borderId="4" xfId="1" applyFont="1" applyFill="1" applyBorder="1" applyAlignment="1">
      <alignment horizontal="left" vertical="center" wrapText="1"/>
    </xf>
    <xf numFmtId="165" fontId="11" fillId="7" borderId="4" xfId="1" applyNumberFormat="1" applyFont="1" applyFill="1" applyBorder="1" applyAlignment="1">
      <alignment horizontal="right" vertical="center" wrapText="1"/>
    </xf>
    <xf numFmtId="164" fontId="16" fillId="7" borderId="5" xfId="1" applyFont="1" applyFill="1" applyBorder="1" applyAlignment="1">
      <alignment horizontal="center" vertical="center"/>
    </xf>
    <xf numFmtId="10" fontId="9" fillId="4" borderId="4" xfId="1" applyNumberFormat="1" applyFont="1" applyFill="1" applyBorder="1" applyAlignment="1">
      <alignment horizontal="right" vertical="center" wrapText="1"/>
    </xf>
    <xf numFmtId="10" fontId="9" fillId="2" borderId="4" xfId="1" applyNumberFormat="1" applyFont="1" applyFill="1" applyBorder="1" applyAlignment="1">
      <alignment horizontal="right" vertical="center" wrapText="1"/>
    </xf>
    <xf numFmtId="10" fontId="11" fillId="2" borderId="4" xfId="1" applyNumberFormat="1" applyFont="1" applyFill="1" applyBorder="1" applyAlignment="1">
      <alignment horizontal="right" vertical="center" wrapText="1"/>
    </xf>
    <xf numFmtId="10" fontId="9" fillId="5" borderId="4" xfId="1" applyNumberFormat="1" applyFont="1" applyFill="1" applyBorder="1" applyAlignment="1">
      <alignment horizontal="right" vertical="center" wrapText="1"/>
    </xf>
    <xf numFmtId="10" fontId="11" fillId="6" borderId="4" xfId="1" applyNumberFormat="1" applyFont="1" applyFill="1" applyBorder="1" applyAlignment="1">
      <alignment horizontal="right" vertical="center" wrapText="1"/>
    </xf>
    <xf numFmtId="10" fontId="11" fillId="0" borderId="4" xfId="1" applyNumberFormat="1" applyFont="1" applyFill="1" applyBorder="1" applyAlignment="1">
      <alignment horizontal="right" vertical="center" wrapText="1"/>
    </xf>
    <xf numFmtId="10" fontId="9" fillId="0" borderId="4" xfId="1" applyNumberFormat="1" applyFont="1" applyFill="1" applyBorder="1" applyAlignment="1">
      <alignment horizontal="right" vertical="center" wrapText="1"/>
    </xf>
    <xf numFmtId="10" fontId="15" fillId="6" borderId="5" xfId="1" applyNumberFormat="1" applyFont="1" applyFill="1" applyBorder="1" applyAlignment="1">
      <alignment horizontal="right" vertical="center"/>
    </xf>
    <xf numFmtId="10" fontId="9" fillId="6" borderId="4" xfId="1" applyNumberFormat="1" applyFont="1" applyFill="1" applyBorder="1" applyAlignment="1">
      <alignment horizontal="right" vertical="center" wrapText="1"/>
    </xf>
    <xf numFmtId="164" fontId="6" fillId="0" borderId="0" xfId="1" applyFont="1" applyFill="1" applyAlignment="1">
      <alignment horizontal="left" vertical="center"/>
    </xf>
    <xf numFmtId="164" fontId="8" fillId="0" borderId="1" xfId="1" applyFont="1" applyBorder="1" applyAlignment="1">
      <alignment horizontal="center" vertical="center" wrapText="1"/>
    </xf>
    <xf numFmtId="164" fontId="8" fillId="0" borderId="2" xfId="1" applyFont="1" applyBorder="1" applyAlignment="1">
      <alignment horizontal="center" vertical="center" wrapText="1"/>
    </xf>
    <xf numFmtId="164" fontId="8" fillId="0" borderId="3" xfId="1" applyFont="1" applyBorder="1" applyAlignment="1">
      <alignment horizontal="center" vertical="center" wrapText="1"/>
    </xf>
    <xf numFmtId="164" fontId="8" fillId="0" borderId="1" xfId="1" applyFont="1" applyBorder="1" applyAlignment="1">
      <alignment horizontal="left" vertical="center" wrapText="1"/>
    </xf>
    <xf numFmtId="164" fontId="8" fillId="0" borderId="2" xfId="1" applyFont="1" applyBorder="1" applyAlignment="1">
      <alignment horizontal="left" vertical="center" wrapText="1"/>
    </xf>
    <xf numFmtId="164" fontId="8" fillId="0" borderId="3" xfId="1" applyFont="1" applyBorder="1" applyAlignment="1">
      <alignment horizontal="left" vertical="center" wrapText="1"/>
    </xf>
    <xf numFmtId="164" fontId="8" fillId="0" borderId="1" xfId="1" applyFont="1" applyBorder="1" applyAlignment="1">
      <alignment horizontal="right" vertical="center" wrapText="1"/>
    </xf>
    <xf numFmtId="164" fontId="8" fillId="0" borderId="2" xfId="1" applyFont="1" applyBorder="1" applyAlignment="1">
      <alignment horizontal="right" vertical="center" wrapText="1"/>
    </xf>
    <xf numFmtId="164" fontId="8" fillId="0" borderId="3" xfId="1" applyFont="1" applyBorder="1" applyAlignment="1">
      <alignment horizontal="right" vertical="center" wrapText="1"/>
    </xf>
    <xf numFmtId="164" fontId="9" fillId="0" borderId="1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164" fontId="9" fillId="0" borderId="2" xfId="1" applyFont="1" applyBorder="1" applyAlignment="1">
      <alignment horizontal="left" vertical="center" wrapText="1"/>
    </xf>
    <xf numFmtId="164" fontId="9" fillId="0" borderId="3" xfId="1" applyFont="1" applyBorder="1" applyAlignment="1">
      <alignment horizontal="left" vertical="center" wrapText="1"/>
    </xf>
    <xf numFmtId="164" fontId="1" fillId="0" borderId="0" xfId="1" applyFont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164" fontId="8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left" vertical="center" wrapText="1"/>
    </xf>
    <xf numFmtId="164" fontId="8" fillId="2" borderId="2" xfId="1" applyFont="1" applyFill="1" applyBorder="1" applyAlignment="1">
      <alignment horizontal="left" vertical="center" wrapText="1"/>
    </xf>
    <xf numFmtId="164" fontId="8" fillId="2" borderId="3" xfId="1" applyFont="1" applyFill="1" applyBorder="1" applyAlignment="1">
      <alignment horizontal="left" vertical="center" wrapText="1"/>
    </xf>
    <xf numFmtId="164" fontId="8" fillId="2" borderId="5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left" vertical="center" wrapText="1"/>
    </xf>
    <xf numFmtId="164" fontId="36" fillId="0" borderId="1" xfId="1" applyFont="1" applyBorder="1" applyAlignment="1">
      <alignment horizontal="right" vertical="center" wrapText="1"/>
    </xf>
    <xf numFmtId="164" fontId="36" fillId="0" borderId="2" xfId="1" applyFont="1" applyBorder="1" applyAlignment="1">
      <alignment horizontal="right" vertical="center" wrapText="1"/>
    </xf>
    <xf numFmtId="164" fontId="36" fillId="0" borderId="3" xfId="1" applyFont="1" applyBorder="1" applyAlignment="1">
      <alignment horizontal="right" vertical="center" wrapText="1"/>
    </xf>
    <xf numFmtId="164" fontId="26" fillId="0" borderId="1" xfId="1" applyFont="1" applyBorder="1" applyAlignment="1">
      <alignment horizontal="right" vertical="center" wrapText="1"/>
    </xf>
    <xf numFmtId="164" fontId="26" fillId="0" borderId="2" xfId="1" applyFont="1" applyBorder="1" applyAlignment="1">
      <alignment horizontal="right" vertical="center" wrapText="1"/>
    </xf>
    <xf numFmtId="164" fontId="26" fillId="0" borderId="3" xfId="1" applyFont="1" applyBorder="1" applyAlignment="1">
      <alignment horizontal="right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5"/>
  <sheetViews>
    <sheetView tabSelected="1" workbookViewId="0">
      <selection activeCell="H138" sqref="H138"/>
    </sheetView>
  </sheetViews>
  <sheetFormatPr defaultRowHeight="15" x14ac:dyDescent="0.25"/>
  <cols>
    <col min="1" max="1" width="7.140625" style="38" customWidth="1"/>
    <col min="2" max="2" width="59.28515625" style="45" customWidth="1"/>
    <col min="3" max="3" width="17.5703125" style="27" customWidth="1"/>
    <col min="4" max="4" width="19.7109375" style="27" customWidth="1"/>
    <col min="5" max="5" width="16.140625" style="27" customWidth="1"/>
    <col min="6" max="8" width="16.42578125" style="6" bestFit="1" customWidth="1"/>
    <col min="9" max="16384" width="9.140625" style="6"/>
  </cols>
  <sheetData>
    <row r="1" spans="1:8" s="47" customFormat="1" x14ac:dyDescent="0.25">
      <c r="A1" s="10"/>
      <c r="B1" s="13"/>
      <c r="C1" s="23"/>
      <c r="D1" s="23"/>
      <c r="E1" s="23"/>
    </row>
    <row r="2" spans="1:8" s="47" customFormat="1" ht="15.75" x14ac:dyDescent="0.25">
      <c r="A2" s="11"/>
      <c r="B2" s="14" t="s">
        <v>0</v>
      </c>
      <c r="C2" s="24"/>
      <c r="D2" s="24"/>
      <c r="E2" s="24"/>
    </row>
    <row r="3" spans="1:8" s="47" customFormat="1" ht="15.75" x14ac:dyDescent="0.25">
      <c r="A3" s="1" t="s">
        <v>1</v>
      </c>
      <c r="B3" s="81" t="s">
        <v>177</v>
      </c>
      <c r="C3" s="25"/>
      <c r="D3" s="25"/>
      <c r="E3" s="25"/>
    </row>
    <row r="4" spans="1:8" s="47" customFormat="1" ht="15.75" x14ac:dyDescent="0.25">
      <c r="A4" s="1"/>
      <c r="B4" s="144" t="s">
        <v>168</v>
      </c>
      <c r="C4" s="144"/>
      <c r="D4" s="144"/>
      <c r="E4" s="144"/>
    </row>
    <row r="5" spans="1:8" s="47" customFormat="1" ht="15.75" x14ac:dyDescent="0.25">
      <c r="A5" s="1"/>
      <c r="B5" s="81"/>
      <c r="C5" s="81"/>
      <c r="D5" s="81"/>
      <c r="E5" s="81"/>
    </row>
    <row r="6" spans="1:8" s="47" customFormat="1" ht="15.75" x14ac:dyDescent="0.25">
      <c r="A6" s="1"/>
      <c r="B6" s="13"/>
      <c r="C6" s="23"/>
      <c r="D6" s="23"/>
      <c r="E6" s="23"/>
    </row>
    <row r="7" spans="1:8" s="47" customFormat="1" ht="15" customHeight="1" x14ac:dyDescent="0.25">
      <c r="A7" s="145" t="s">
        <v>1</v>
      </c>
      <c r="B7" s="148" t="s">
        <v>2</v>
      </c>
      <c r="C7" s="151" t="s">
        <v>166</v>
      </c>
      <c r="D7" s="151" t="s">
        <v>182</v>
      </c>
      <c r="E7" s="151" t="s">
        <v>175</v>
      </c>
    </row>
    <row r="8" spans="1:8" s="47" customFormat="1" ht="15" customHeight="1" x14ac:dyDescent="0.25">
      <c r="A8" s="146"/>
      <c r="B8" s="149"/>
      <c r="C8" s="152"/>
      <c r="D8" s="152"/>
      <c r="E8" s="152"/>
    </row>
    <row r="9" spans="1:8" s="47" customFormat="1" ht="15" customHeight="1" x14ac:dyDescent="0.25">
      <c r="A9" s="147"/>
      <c r="B9" s="150"/>
      <c r="C9" s="153"/>
      <c r="D9" s="153"/>
      <c r="E9" s="153"/>
    </row>
    <row r="10" spans="1:8" s="47" customFormat="1" ht="30" customHeight="1" x14ac:dyDescent="0.25">
      <c r="A10" s="2" t="s">
        <v>3</v>
      </c>
      <c r="B10" s="15" t="s">
        <v>4</v>
      </c>
      <c r="C10" s="108">
        <f>C11+C12+C13+C14+C15+C16+C17+C18+C19+C20+C21+C22+C23+C24+C25+C26</f>
        <v>3713933.82</v>
      </c>
      <c r="D10" s="108">
        <f>D11+D12+D13+D14+D15+D16+D17+D18+D19+D20+D21+D22+D23+D24+D25+D26</f>
        <v>3732639.89</v>
      </c>
      <c r="E10" s="135">
        <f>D10/C10</f>
        <v>1.0050367267987561</v>
      </c>
    </row>
    <row r="11" spans="1:8" ht="24.95" customHeight="1" x14ac:dyDescent="0.25">
      <c r="A11" s="35"/>
      <c r="B11" s="16" t="s">
        <v>6</v>
      </c>
      <c r="C11" s="100">
        <f>'01 -OPĆI'!C10+'02- KOMUNALNI'!C10+'03-SMEĆE'!C10+'04-H.G.I.'!C10+'05-IGRALIŠTA'!C10</f>
        <v>27500</v>
      </c>
      <c r="D11" s="100">
        <f>'01 -OPĆI'!D10+'02- KOMUNALNI'!D10+'03-SMEĆE'!D10+'04-PROMIDŽBA'!C10+'04-H.G.I.'!D10+'05-IGRALIŠTA'!D10+'08-PREFAKTURIRATI ALBANEŽ'!C10</f>
        <v>27448.29</v>
      </c>
      <c r="E11" s="125">
        <f>D11/C11</f>
        <v>0.99811963636363643</v>
      </c>
      <c r="F11" s="47"/>
    </row>
    <row r="12" spans="1:8" ht="24.75" customHeight="1" x14ac:dyDescent="0.25">
      <c r="A12" s="37"/>
      <c r="B12" s="8" t="s">
        <v>8</v>
      </c>
      <c r="C12" s="100">
        <f>'01 -OPĆI'!C11+'02- KOMUNALNI'!C11+'03-SMEĆE'!C11+'04-H.G.I.'!C11+'05-IGRALIŠTA'!C11</f>
        <v>1460000</v>
      </c>
      <c r="D12" s="100">
        <f>'01 -OPĆI'!D11+'02- KOMUNALNI'!D11+'03-SMEĆE'!D11+'04-PROMIDŽBA'!C11+'04-H.G.I.'!D11+'05-IGRALIŠTA'!D11+'08-PREFAKTURIRATI ALBANEŽ'!C11</f>
        <v>1381397.6</v>
      </c>
      <c r="E12" s="125">
        <f t="shared" ref="E12:E26" si="0">D12/C12</f>
        <v>0.94616273972602749</v>
      </c>
      <c r="F12" s="47"/>
      <c r="H12" s="98"/>
    </row>
    <row r="13" spans="1:8" ht="24.95" customHeight="1" x14ac:dyDescent="0.25">
      <c r="A13" s="37"/>
      <c r="B13" s="8" t="s">
        <v>10</v>
      </c>
      <c r="C13" s="100">
        <f>'01 -OPĆI'!C12+'02- KOMUNALNI'!C12+'03-SMEĆE'!C12+'04-H.G.I.'!C12+'05-IGRALIŠTA'!C12</f>
        <v>5336</v>
      </c>
      <c r="D13" s="100">
        <f>'01 -OPĆI'!D12+'02- KOMUNALNI'!D12+'03-SMEĆE'!D12+'04-PROMIDŽBA'!C12+'04-H.G.I.'!D12+'05-IGRALIŠTA'!D12+'08-PREFAKTURIRATI ALBANEŽ'!C12</f>
        <v>5335.56</v>
      </c>
      <c r="E13" s="125">
        <f t="shared" si="0"/>
        <v>0.99991754122938536</v>
      </c>
      <c r="F13" s="47"/>
    </row>
    <row r="14" spans="1:8" ht="24.95" customHeight="1" x14ac:dyDescent="0.25">
      <c r="A14" s="35"/>
      <c r="B14" s="8" t="s">
        <v>12</v>
      </c>
      <c r="C14" s="100">
        <f>'01 -OPĆI'!C13+'02- KOMUNALNI'!C13+'03-SMEĆE'!C13+'04-H.G.I.'!C13+'05-IGRALIŠTA'!C13</f>
        <v>1965000</v>
      </c>
      <c r="D14" s="100">
        <f>'01 -OPĆI'!D13+'02- KOMUNALNI'!D13+'03-SMEĆE'!D13+'04-PROMIDŽBA'!C13+'04-H.G.I.'!D13+'05-IGRALIŠTA'!D13+'08-PREFAKTURIRATI ALBANEŽ'!C13</f>
        <v>1976816.4</v>
      </c>
      <c r="E14" s="125">
        <f t="shared" si="0"/>
        <v>1.0060134351145038</v>
      </c>
      <c r="F14" s="47"/>
    </row>
    <row r="15" spans="1:8" ht="24.95" hidden="1" customHeight="1" x14ac:dyDescent="0.25">
      <c r="A15" s="37"/>
      <c r="B15" s="8" t="s">
        <v>14</v>
      </c>
      <c r="C15" s="100">
        <f>'01 -OPĆI'!C14+'02- KOMUNALNI'!C14+'03-SMEĆE'!C14+'04-H.G.I.'!C14+'05-IGRALIŠTA'!C14</f>
        <v>0</v>
      </c>
      <c r="D15" s="100">
        <f>'01 -OPĆI'!D14+'02- KOMUNALNI'!D14+'03-SMEĆE'!D14+'04-PROMIDŽBA'!C14+'04-H.G.I.'!D14+'05-IGRALIŠTA'!D14+'08-PREFAKTURIRATI ALBANEŽ'!C14</f>
        <v>0</v>
      </c>
      <c r="E15" s="125" t="e">
        <f t="shared" si="0"/>
        <v>#DIV/0!</v>
      </c>
      <c r="F15" s="47"/>
    </row>
    <row r="16" spans="1:8" ht="24.95" customHeight="1" x14ac:dyDescent="0.25">
      <c r="A16" s="37"/>
      <c r="B16" s="8" t="s">
        <v>16</v>
      </c>
      <c r="C16" s="100">
        <f>'01 -OPĆI'!C15+'02- KOMUNALNI'!C15+'03-SMEĆE'!C15+'04-H.G.I.'!C15+'05-IGRALIŠTA'!C15</f>
        <v>33180</v>
      </c>
      <c r="D16" s="100">
        <f>'01 -OPĆI'!D15+'02- KOMUNALNI'!D15+'03-SMEĆE'!D15+'04-PROMIDŽBA'!C15+'04-H.G.I.'!D15+'05-IGRALIŠTA'!D15+'08-PREFAKTURIRATI ALBANEŽ'!C15</f>
        <v>34105.880000000005</v>
      </c>
      <c r="E16" s="125">
        <f t="shared" si="0"/>
        <v>1.0279047619047621</v>
      </c>
      <c r="F16" s="47"/>
    </row>
    <row r="17" spans="1:8" ht="24.95" customHeight="1" x14ac:dyDescent="0.25">
      <c r="A17" s="35"/>
      <c r="B17" s="8" t="s">
        <v>18</v>
      </c>
      <c r="C17" s="100">
        <f>'01 -OPĆI'!C16+'02- KOMUNALNI'!C16+'03-SMEĆE'!C16+'04-H.G.I.'!C16+'05-IGRALIŠTA'!C16</f>
        <v>0</v>
      </c>
      <c r="D17" s="100">
        <f>'01 -OPĆI'!D16+'02- KOMUNALNI'!D16+'03-SMEĆE'!D16+'04-PROMIDŽBA'!C16+'04-H.G.I.'!D16+'05-IGRALIŠTA'!D16+'08-PREFAKTURIRATI ALBANEŽ'!C16</f>
        <v>53790.64</v>
      </c>
      <c r="E17" s="125" t="e">
        <f t="shared" si="0"/>
        <v>#DIV/0!</v>
      </c>
      <c r="F17" s="47"/>
    </row>
    <row r="18" spans="1:8" ht="24.95" hidden="1" customHeight="1" x14ac:dyDescent="0.25">
      <c r="A18" s="37"/>
      <c r="B18" s="8" t="s">
        <v>20</v>
      </c>
      <c r="C18" s="100">
        <f>'01 -OPĆI'!C17+'02- KOMUNALNI'!C17+'03-SMEĆE'!C17+'04-H.G.I.'!C17+'05-IGRALIŠTA'!C17</f>
        <v>0</v>
      </c>
      <c r="D18" s="100">
        <f>'01 -OPĆI'!D17+'02- KOMUNALNI'!D17+'03-SMEĆE'!D17+'04-PROMIDŽBA'!C17+'04-H.G.I.'!D17+'05-IGRALIŠTA'!D17+'08-PREFAKTURIRATI ALBANEŽ'!C17</f>
        <v>0</v>
      </c>
      <c r="E18" s="125" t="e">
        <f t="shared" si="0"/>
        <v>#DIV/0!</v>
      </c>
      <c r="F18" s="47"/>
    </row>
    <row r="19" spans="1:8" ht="24.95" hidden="1" customHeight="1" x14ac:dyDescent="0.25">
      <c r="A19" s="37"/>
      <c r="B19" s="8" t="s">
        <v>22</v>
      </c>
      <c r="C19" s="100">
        <f>'01 -OPĆI'!C18+'02- KOMUNALNI'!C18+'03-SMEĆE'!C18+'04-H.G.I.'!C18+'05-IGRALIŠTA'!C18</f>
        <v>0</v>
      </c>
      <c r="D19" s="100">
        <f>'01 -OPĆI'!D18+'02- KOMUNALNI'!D18+'03-SMEĆE'!D18+'04-PROMIDŽBA'!C18+'04-H.G.I.'!D18+'05-IGRALIŠTA'!D18+'08-PREFAKTURIRATI ALBANEŽ'!C18</f>
        <v>0</v>
      </c>
      <c r="E19" s="125" t="e">
        <f t="shared" si="0"/>
        <v>#DIV/0!</v>
      </c>
      <c r="F19" s="47"/>
    </row>
    <row r="20" spans="1:8" ht="24.95" hidden="1" customHeight="1" x14ac:dyDescent="0.25">
      <c r="A20" s="35"/>
      <c r="B20" s="8" t="s">
        <v>24</v>
      </c>
      <c r="C20" s="100">
        <f>'01 -OPĆI'!C19+'02- KOMUNALNI'!C19+'03-SMEĆE'!C19+'04-H.G.I.'!C19+'05-IGRALIŠTA'!C19</f>
        <v>0</v>
      </c>
      <c r="D20" s="100">
        <f>'01 -OPĆI'!D19+'02- KOMUNALNI'!D19+'03-SMEĆE'!D19+'04-PROMIDŽBA'!C19+'04-H.G.I.'!D19+'05-IGRALIŠTA'!D19+'08-PREFAKTURIRATI ALBANEŽ'!C19</f>
        <v>0</v>
      </c>
      <c r="E20" s="125" t="e">
        <f t="shared" si="0"/>
        <v>#DIV/0!</v>
      </c>
      <c r="F20" s="47"/>
    </row>
    <row r="21" spans="1:8" ht="24.95" customHeight="1" x14ac:dyDescent="0.25">
      <c r="A21" s="37"/>
      <c r="B21" s="8" t="s">
        <v>160</v>
      </c>
      <c r="C21" s="100">
        <f>'01 -OPĆI'!C20+'02- KOMUNALNI'!C20+'03-SMEĆE'!C20+'04-H.G.I.'!C20+'05-IGRALIŠTA'!C20</f>
        <v>20000</v>
      </c>
      <c r="D21" s="100">
        <f>'01 -OPĆI'!D20+'02- KOMUNALNI'!D20+'03-SMEĆE'!D20+'04-PROMIDŽBA'!C20+'04-H.G.I.'!D20+'05-IGRALIŠTA'!D20+'08-PREFAKTURIRATI ALBANEŽ'!C20</f>
        <v>21454.29</v>
      </c>
      <c r="E21" s="125">
        <f t="shared" si="0"/>
        <v>1.0727145</v>
      </c>
      <c r="F21" s="47"/>
    </row>
    <row r="22" spans="1:8" ht="24.95" hidden="1" customHeight="1" x14ac:dyDescent="0.25">
      <c r="A22" s="37"/>
      <c r="B22" s="8" t="s">
        <v>28</v>
      </c>
      <c r="C22" s="100">
        <f>'01 -OPĆI'!C21+'02- KOMUNALNI'!C21+'03-SMEĆE'!C21+'04-H.G.I.'!C21+'05-IGRALIŠTA'!C21</f>
        <v>0</v>
      </c>
      <c r="D22" s="100">
        <f>'01 -OPĆI'!D21+'02- KOMUNALNI'!D21+'03-SMEĆE'!D21+'04-PROMIDŽBA'!C21+'04-H.G.I.'!D21+'05-IGRALIŠTA'!D21+'08-PREFAKTURIRATI ALBANEŽ'!C21</f>
        <v>0</v>
      </c>
      <c r="E22" s="125" t="e">
        <f t="shared" si="0"/>
        <v>#DIV/0!</v>
      </c>
      <c r="F22" s="47"/>
    </row>
    <row r="23" spans="1:8" ht="24.95" customHeight="1" x14ac:dyDescent="0.25">
      <c r="A23" s="35"/>
      <c r="B23" s="8" t="s">
        <v>30</v>
      </c>
      <c r="C23" s="100">
        <f>'01 -OPĆI'!C22+'02- KOMUNALNI'!C22+'03-SMEĆE'!C22+'04-H.G.I.'!C22+'05-IGRALIŠTA'!C22</f>
        <v>180</v>
      </c>
      <c r="D23" s="100">
        <f>'01 -OPĆI'!D22+'02- KOMUNALNI'!D22+'03-SMEĆE'!D22+'04-PROMIDŽBA'!C22+'04-H.G.I.'!D22+'05-IGRALIŠTA'!D22+'08-PREFAKTURIRATI ALBANEŽ'!C22</f>
        <v>252.54</v>
      </c>
      <c r="E23" s="125">
        <f t="shared" si="0"/>
        <v>1.403</v>
      </c>
      <c r="F23" s="47"/>
    </row>
    <row r="24" spans="1:8" ht="24.95" customHeight="1" x14ac:dyDescent="0.25">
      <c r="A24" s="37"/>
      <c r="B24" s="8" t="s">
        <v>32</v>
      </c>
      <c r="C24" s="100">
        <f>'01 -OPĆI'!C23+'02- KOMUNALNI'!C23+'03-SMEĆE'!C23+'04-H.G.I.'!C23+'05-IGRALIŠTA'!C23</f>
        <v>8831.82</v>
      </c>
      <c r="D24" s="100">
        <f>'01 -OPĆI'!D23+'02- KOMUNALNI'!D23+'03-SMEĆE'!D23+'04-PROMIDŽBA'!C23+'04-H.G.I.'!D23+'05-IGRALIŠTA'!D23+'08-PREFAKTURIRATI ALBANEŽ'!C23</f>
        <v>26977.9</v>
      </c>
      <c r="E24" s="125">
        <f t="shared" si="0"/>
        <v>3.0546252074883777</v>
      </c>
      <c r="F24" s="47"/>
    </row>
    <row r="25" spans="1:8" ht="24.95" customHeight="1" x14ac:dyDescent="0.25">
      <c r="A25" s="37"/>
      <c r="B25" s="8" t="s">
        <v>34</v>
      </c>
      <c r="C25" s="100">
        <f>'01 -OPĆI'!C24+'02- KOMUNALNI'!C24+'03-SMEĆE'!C24+'04-H.G.I.'!C24+'05-IGRALIŠTA'!C24</f>
        <v>18556</v>
      </c>
      <c r="D25" s="100">
        <f>'01 -OPĆI'!D24+'02- KOMUNALNI'!D24+'03-SMEĆE'!D24+'04-PROMIDŽBA'!C24+'04-H.G.I.'!D24+'05-IGRALIŠTA'!D24+'08-PREFAKTURIRATI ALBANEŽ'!C24</f>
        <v>21525.309999999998</v>
      </c>
      <c r="E25" s="125">
        <f t="shared" si="0"/>
        <v>1.1600188618236689</v>
      </c>
      <c r="F25" s="47"/>
      <c r="H25" s="98"/>
    </row>
    <row r="26" spans="1:8" ht="24.95" customHeight="1" x14ac:dyDescent="0.25">
      <c r="A26" s="35"/>
      <c r="B26" s="8" t="s">
        <v>36</v>
      </c>
      <c r="C26" s="100">
        <f>'01 -OPĆI'!C25+'02- KOMUNALNI'!C25+'03-SMEĆE'!C25+'04-H.G.I.'!C25+'05-IGRALIŠTA'!C25</f>
        <v>175350</v>
      </c>
      <c r="D26" s="100">
        <f>'01 -OPĆI'!D25+'02- KOMUNALNI'!D25+'03-SMEĆE'!D25+'04-PROMIDŽBA'!C25+'04-H.G.I.'!D25+'05-IGRALIŠTA'!D25+'08-PREFAKTURIRATI ALBANEŽ'!C25</f>
        <v>183535.47999999998</v>
      </c>
      <c r="E26" s="125">
        <f t="shared" si="0"/>
        <v>1.0466808098089535</v>
      </c>
      <c r="F26" s="47"/>
      <c r="H26" s="124"/>
    </row>
    <row r="27" spans="1:8" s="80" customFormat="1" ht="20.100000000000001" customHeight="1" x14ac:dyDescent="0.25">
      <c r="A27" s="154" t="s">
        <v>1</v>
      </c>
      <c r="B27" s="157" t="s">
        <v>37</v>
      </c>
      <c r="C27" s="151" t="s">
        <v>166</v>
      </c>
      <c r="D27" s="151" t="s">
        <v>182</v>
      </c>
      <c r="E27" s="151" t="s">
        <v>175</v>
      </c>
      <c r="F27" s="47"/>
    </row>
    <row r="28" spans="1:8" s="80" customFormat="1" ht="26.25" customHeight="1" x14ac:dyDescent="0.25">
      <c r="A28" s="155"/>
      <c r="B28" s="158"/>
      <c r="C28" s="152"/>
      <c r="D28" s="152"/>
      <c r="E28" s="152"/>
      <c r="F28" s="47"/>
    </row>
    <row r="29" spans="1:8" s="47" customFormat="1" ht="30" hidden="1" customHeight="1" x14ac:dyDescent="0.25">
      <c r="A29" s="156"/>
      <c r="B29" s="159"/>
      <c r="C29" s="153"/>
      <c r="D29" s="153"/>
      <c r="E29" s="153"/>
    </row>
    <row r="30" spans="1:8" s="47" customFormat="1" ht="30" customHeight="1" x14ac:dyDescent="0.25">
      <c r="A30" s="57" t="s">
        <v>38</v>
      </c>
      <c r="B30" s="21" t="s">
        <v>39</v>
      </c>
      <c r="C30" s="114">
        <f>C32+C49+C100+C102+C106+C110+C127+C130+C108</f>
        <v>3928389</v>
      </c>
      <c r="D30" s="114">
        <f>D32+D49+D100+D102+D106+D110+D127+D130+D108</f>
        <v>4060257.7600000007</v>
      </c>
      <c r="E30" s="143">
        <f>D30/C30</f>
        <v>1.0335681522374696</v>
      </c>
    </row>
    <row r="31" spans="1:8" ht="20.100000000000001" customHeight="1" x14ac:dyDescent="0.25">
      <c r="A31" s="39"/>
      <c r="B31" s="40"/>
      <c r="C31" s="100"/>
      <c r="D31" s="100"/>
      <c r="E31" s="129"/>
      <c r="F31" s="47"/>
    </row>
    <row r="32" spans="1:8" s="52" customFormat="1" ht="30" customHeight="1" x14ac:dyDescent="0.25">
      <c r="A32" s="49" t="s">
        <v>5</v>
      </c>
      <c r="B32" s="50" t="s">
        <v>40</v>
      </c>
      <c r="C32" s="104">
        <f>C33+C34+C35+C36+C37+C38+C39+C40+C41+C42+C43+C44+C45+C46+C47+C48</f>
        <v>197295</v>
      </c>
      <c r="D32" s="104">
        <f>D33+D34+D35+D36+D37+D38+D39+D40+D41+D42+D43+D44+D45+D46+D47+D48</f>
        <v>194046.74</v>
      </c>
      <c r="E32" s="130">
        <f>D32/C32</f>
        <v>0.9835360247345345</v>
      </c>
      <c r="F32" s="47"/>
      <c r="G32" s="6"/>
      <c r="H32" s="98"/>
    </row>
    <row r="33" spans="1:6" s="43" customFormat="1" ht="24.95" customHeight="1" x14ac:dyDescent="0.25">
      <c r="A33" s="42"/>
      <c r="B33" s="18" t="s">
        <v>41</v>
      </c>
      <c r="C33" s="100">
        <f>'01 -OPĆI'!C32+'02- KOMUNALNI'!C32+'03-SMEĆE'!C32+'04-H.G.I.'!C32+'05-IGRALIŠTA'!C32</f>
        <v>6950</v>
      </c>
      <c r="D33" s="100">
        <f>'01 -OPĆI'!D32+'02- KOMUNALNI'!D32+'03-SMEĆE'!D32+'04-PROMIDŽBA'!C32+'04-H.G.I.'!D32+'05-IGRALIŠTA'!D32+'08-PREFAKTURIRATI ALBANEŽ'!C32</f>
        <v>6621.59</v>
      </c>
      <c r="E33" s="125">
        <f>D33/C33</f>
        <v>0.95274676258992808</v>
      </c>
      <c r="F33" s="47"/>
    </row>
    <row r="34" spans="1:6" s="43" customFormat="1" ht="24.95" customHeight="1" x14ac:dyDescent="0.25">
      <c r="A34" s="42"/>
      <c r="B34" s="18" t="s">
        <v>42</v>
      </c>
      <c r="C34" s="100">
        <f>'01 -OPĆI'!C33+'02- KOMUNALNI'!C33+'03-SMEĆE'!C33+'04-H.G.I.'!C33+'05-IGRALIŠTA'!C33</f>
        <v>6820</v>
      </c>
      <c r="D34" s="100">
        <f>'01 -OPĆI'!D33+'02- KOMUNALNI'!D33+'03-SMEĆE'!D33+'04-PROMIDŽBA'!C33+'04-H.G.I.'!D33+'05-IGRALIŠTA'!D33+'08-PREFAKTURIRATI ALBANEŽ'!C33</f>
        <v>7309.0499999999993</v>
      </c>
      <c r="E34" s="125">
        <f t="shared" ref="E34:E48" si="1">D34/C34</f>
        <v>1.0717082111436949</v>
      </c>
      <c r="F34" s="47"/>
    </row>
    <row r="35" spans="1:6" ht="24.95" customHeight="1" x14ac:dyDescent="0.25">
      <c r="A35" s="9" t="s">
        <v>1</v>
      </c>
      <c r="B35" s="8" t="s">
        <v>43</v>
      </c>
      <c r="C35" s="100">
        <f>'01 -OPĆI'!C34+'02- KOMUNALNI'!C34+'03-SMEĆE'!C34+'04-H.G.I.'!C34+'05-IGRALIŠTA'!C34</f>
        <v>5400</v>
      </c>
      <c r="D35" s="100">
        <f>'01 -OPĆI'!D34+'02- KOMUNALNI'!D34+'03-SMEĆE'!D34+'04-PROMIDŽBA'!C34+'04-H.G.I.'!D34+'05-IGRALIŠTA'!D34+'08-PREFAKTURIRATI ALBANEŽ'!C34</f>
        <v>4911.8500000000004</v>
      </c>
      <c r="E35" s="125">
        <f t="shared" si="1"/>
        <v>0.90960185185185194</v>
      </c>
      <c r="F35" s="47"/>
    </row>
    <row r="36" spans="1:6" ht="24.95" customHeight="1" x14ac:dyDescent="0.25">
      <c r="A36" s="9"/>
      <c r="B36" s="8" t="s">
        <v>44</v>
      </c>
      <c r="C36" s="100">
        <f>'01 -OPĆI'!C35+'02- KOMUNALNI'!C35+'03-SMEĆE'!C35+'04-H.G.I.'!C35+'05-IGRALIŠTA'!C35</f>
        <v>17000</v>
      </c>
      <c r="D36" s="100">
        <f>'01 -OPĆI'!D35+'02- KOMUNALNI'!D35+'03-SMEĆE'!D35+'04-PROMIDŽBA'!C35+'04-H.G.I.'!D35+'05-IGRALIŠTA'!D35+'08-PREFAKTURIRATI ALBANEŽ'!C35</f>
        <v>16436.420000000002</v>
      </c>
      <c r="E36" s="125">
        <f t="shared" si="1"/>
        <v>0.96684823529411779</v>
      </c>
      <c r="F36" s="47"/>
    </row>
    <row r="37" spans="1:6" ht="24.95" customHeight="1" x14ac:dyDescent="0.25">
      <c r="A37" s="9"/>
      <c r="B37" s="8" t="s">
        <v>45</v>
      </c>
      <c r="C37" s="100">
        <f>'01 -OPĆI'!C36+'02- KOMUNALNI'!C36+'03-SMEĆE'!C36+'04-H.G.I.'!C36+'05-IGRALIŠTA'!C36</f>
        <v>800</v>
      </c>
      <c r="D37" s="100">
        <f>'01 -OPĆI'!D36+'02- KOMUNALNI'!D36+'03-SMEĆE'!D36+'04-PROMIDŽBA'!C36+'04-H.G.I.'!D36+'05-IGRALIŠTA'!D36+'08-PREFAKTURIRATI ALBANEŽ'!C36</f>
        <v>1143.25</v>
      </c>
      <c r="E37" s="125">
        <f t="shared" si="1"/>
        <v>1.4290624999999999</v>
      </c>
      <c r="F37" s="47"/>
    </row>
    <row r="38" spans="1:6" ht="24.95" customHeight="1" x14ac:dyDescent="0.25">
      <c r="A38" s="9" t="s">
        <v>1</v>
      </c>
      <c r="B38" s="8" t="s">
        <v>46</v>
      </c>
      <c r="C38" s="100">
        <f>'01 -OPĆI'!C37+'02- KOMUNALNI'!C37+'03-SMEĆE'!C37+'04-H.G.I.'!C37+'05-IGRALIŠTA'!C37</f>
        <v>12200</v>
      </c>
      <c r="D38" s="100">
        <f>'01 -OPĆI'!D37+'02- KOMUNALNI'!D37+'03-SMEĆE'!D37+'04-PROMIDŽBA'!C37+'04-H.G.I.'!D37+'05-IGRALIŠTA'!D37+'08-PREFAKTURIRATI ALBANEŽ'!C37</f>
        <v>11030</v>
      </c>
      <c r="E38" s="125">
        <f t="shared" si="1"/>
        <v>0.90409836065573768</v>
      </c>
      <c r="F38" s="47"/>
    </row>
    <row r="39" spans="1:6" ht="24.95" customHeight="1" x14ac:dyDescent="0.25">
      <c r="A39" s="9"/>
      <c r="B39" s="8" t="s">
        <v>47</v>
      </c>
      <c r="C39" s="100">
        <f>'01 -OPĆI'!C38+'02- KOMUNALNI'!C38+'03-SMEĆE'!C38+'04-H.G.I.'!C38+'05-IGRALIŠTA'!C38</f>
        <v>14300</v>
      </c>
      <c r="D39" s="100">
        <f>'01 -OPĆI'!D38+'02- KOMUNALNI'!D38+'03-SMEĆE'!D38+'04-PROMIDŽBA'!C38+'04-H.G.I.'!D38+'05-IGRALIŠTA'!D38+'08-PREFAKTURIRATI ALBANEŽ'!C38</f>
        <v>14174.73</v>
      </c>
      <c r="E39" s="125">
        <f t="shared" si="1"/>
        <v>0.9912398601398601</v>
      </c>
      <c r="F39" s="47"/>
    </row>
    <row r="40" spans="1:6" ht="24.95" customHeight="1" x14ac:dyDescent="0.25">
      <c r="A40" s="9"/>
      <c r="B40" s="8" t="s">
        <v>48</v>
      </c>
      <c r="C40" s="100">
        <f>'01 -OPĆI'!C39+'02- KOMUNALNI'!C39+'03-SMEĆE'!C39+'04-H.G.I.'!C39+'05-IGRALIŠTA'!C39</f>
        <v>23350</v>
      </c>
      <c r="D40" s="100">
        <f>'01 -OPĆI'!D39+'02- KOMUNALNI'!D39+'03-SMEĆE'!D39+'04-PROMIDŽBA'!C39+'04-H.G.I.'!D39+'05-IGRALIŠTA'!D39+'08-PREFAKTURIRATI ALBANEŽ'!C39</f>
        <v>25848.05</v>
      </c>
      <c r="E40" s="125">
        <f t="shared" si="1"/>
        <v>1.1069828693790149</v>
      </c>
      <c r="F40" s="47"/>
    </row>
    <row r="41" spans="1:6" ht="24.95" customHeight="1" x14ac:dyDescent="0.25">
      <c r="A41" s="9"/>
      <c r="B41" s="8" t="s">
        <v>49</v>
      </c>
      <c r="C41" s="100">
        <f>'01 -OPĆI'!C40+'02- KOMUNALNI'!C40+'03-SMEĆE'!C40+'04-H.G.I.'!C40+'05-IGRALIŠTA'!C40</f>
        <v>5000</v>
      </c>
      <c r="D41" s="100">
        <f>'01 -OPĆI'!D40+'02- KOMUNALNI'!D40+'03-SMEĆE'!D40+'04-PROMIDŽBA'!C40+'04-H.G.I.'!D40+'05-IGRALIŠTA'!D40+'08-PREFAKTURIRATI ALBANEŽ'!C40</f>
        <v>3675.5</v>
      </c>
      <c r="E41" s="125">
        <f t="shared" si="1"/>
        <v>0.73509999999999998</v>
      </c>
      <c r="F41" s="47"/>
    </row>
    <row r="42" spans="1:6" ht="24.95" customHeight="1" x14ac:dyDescent="0.25">
      <c r="A42" s="9"/>
      <c r="B42" s="8" t="s">
        <v>133</v>
      </c>
      <c r="C42" s="100">
        <f>'01 -OPĆI'!C41+'02- KOMUNALNI'!C41+'03-SMEĆE'!C41+'04-H.G.I.'!C41+'05-IGRALIŠTA'!C41</f>
        <v>0</v>
      </c>
      <c r="D42" s="100">
        <f>'01 -OPĆI'!D41+'02- KOMUNALNI'!D41+'03-SMEĆE'!D41+'04-PROMIDŽBA'!C41+'04-H.G.I.'!D41+'05-IGRALIŠTA'!D41+'08-PREFAKTURIRATI ALBANEŽ'!C41</f>
        <v>369</v>
      </c>
      <c r="E42" s="125" t="e">
        <f t="shared" si="1"/>
        <v>#DIV/0!</v>
      </c>
      <c r="F42" s="47"/>
    </row>
    <row r="43" spans="1:6" ht="24.95" customHeight="1" x14ac:dyDescent="0.25">
      <c r="A43" s="9"/>
      <c r="B43" s="8" t="s">
        <v>139</v>
      </c>
      <c r="C43" s="100">
        <f>'01 -OPĆI'!C42+'02- KOMUNALNI'!C42+'03-SMEĆE'!C42+'04-H.G.I.'!C42+'05-IGRALIŠTA'!C42</f>
        <v>2900</v>
      </c>
      <c r="D43" s="100">
        <f>'01 -OPĆI'!D42+'02- KOMUNALNI'!D42+'03-SMEĆE'!D42+'04-PROMIDŽBA'!C42+'04-H.G.I.'!D42+'05-IGRALIŠTA'!D42+'08-PREFAKTURIRATI ALBANEŽ'!C42</f>
        <v>2659.13</v>
      </c>
      <c r="E43" s="125">
        <f t="shared" si="1"/>
        <v>0.91694137931034492</v>
      </c>
      <c r="F43" s="47"/>
    </row>
    <row r="44" spans="1:6" ht="24.95" customHeight="1" x14ac:dyDescent="0.25">
      <c r="A44" s="9"/>
      <c r="B44" s="8" t="s">
        <v>50</v>
      </c>
      <c r="C44" s="100">
        <f>'01 -OPĆI'!C43+'02- KOMUNALNI'!C43+'03-SMEĆE'!C43+'04-H.G.I.'!C43+'05-IGRALIŠTA'!C43</f>
        <v>800</v>
      </c>
      <c r="D44" s="100">
        <f>'01 -OPĆI'!D43+'02- KOMUNALNI'!D43+'03-SMEĆE'!D43+'04-PROMIDŽBA'!C43+'04-H.G.I.'!D43+'05-IGRALIŠTA'!D43+'08-PREFAKTURIRATI ALBANEŽ'!C43</f>
        <v>702.75</v>
      </c>
      <c r="E44" s="125">
        <f t="shared" si="1"/>
        <v>0.87843749999999998</v>
      </c>
      <c r="F44" s="47"/>
    </row>
    <row r="45" spans="1:6" ht="24.95" customHeight="1" x14ac:dyDescent="0.25">
      <c r="A45" s="9"/>
      <c r="B45" s="8" t="s">
        <v>51</v>
      </c>
      <c r="C45" s="100">
        <f>'01 -OPĆI'!C44+'02- KOMUNALNI'!C44+'03-SMEĆE'!C44+'04-H.G.I.'!C44+'05-IGRALIŠTA'!C44</f>
        <v>10400</v>
      </c>
      <c r="D45" s="100">
        <f>'01 -OPĆI'!D44+'02- KOMUNALNI'!D44+'03-SMEĆE'!D44+'04-PROMIDŽBA'!C44+'04-H.G.I.'!D44+'05-IGRALIŠTA'!D44+'08-PREFAKTURIRATI ALBANEŽ'!C44</f>
        <v>10764.28</v>
      </c>
      <c r="E45" s="125">
        <f t="shared" si="1"/>
        <v>1.0350269230769231</v>
      </c>
      <c r="F45" s="47"/>
    </row>
    <row r="46" spans="1:6" ht="24.95" customHeight="1" x14ac:dyDescent="0.25">
      <c r="A46" s="9"/>
      <c r="B46" s="8" t="s">
        <v>134</v>
      </c>
      <c r="C46" s="100">
        <f>'01 -OPĆI'!C45+'02- KOMUNALNI'!C45+'03-SMEĆE'!C45+'04-H.G.I.'!C45+'05-IGRALIŠTA'!C45</f>
        <v>3075</v>
      </c>
      <c r="D46" s="100">
        <f>'01 -OPĆI'!D45+'02- KOMUNALNI'!D45+'03-SMEĆE'!D45+'04-PROMIDŽBA'!C45+'04-H.G.I.'!D45+'05-IGRALIŠTA'!D45+'08-PREFAKTURIRATI ALBANEŽ'!C45</f>
        <v>2934.12</v>
      </c>
      <c r="E46" s="125">
        <f t="shared" si="1"/>
        <v>0.95418536585365854</v>
      </c>
      <c r="F46" s="47"/>
    </row>
    <row r="47" spans="1:6" ht="24.95" hidden="1" customHeight="1" x14ac:dyDescent="0.25">
      <c r="A47" s="9"/>
      <c r="B47" s="8"/>
      <c r="C47" s="100">
        <f>'01 -OPĆI'!C46+'02- KOMUNALNI'!C46+'03-SMEĆE'!C46+'04-H.G.I.'!C46+'05-IGRALIŠTA'!C46</f>
        <v>0</v>
      </c>
      <c r="D47" s="100">
        <f>'01 -OPĆI'!D46+'02- KOMUNALNI'!D46+'03-SMEĆE'!D46+'04-PROMIDŽBA'!C46+'04-H.G.I.'!D46+'05-IGRALIŠTA'!D46+'08-PREFAKTURIRATI ALBANEŽ'!C46</f>
        <v>0</v>
      </c>
      <c r="E47" s="125" t="e">
        <f t="shared" si="1"/>
        <v>#DIV/0!</v>
      </c>
      <c r="F47" s="47"/>
    </row>
    <row r="48" spans="1:6" ht="24.95" customHeight="1" x14ac:dyDescent="0.25">
      <c r="A48" s="9"/>
      <c r="B48" s="8" t="s">
        <v>52</v>
      </c>
      <c r="C48" s="100">
        <f>'01 -OPĆI'!C47+'02- KOMUNALNI'!C47+'03-SMEĆE'!C47+'04-H.G.I.'!C47+'05-IGRALIŠTA'!C47</f>
        <v>88300</v>
      </c>
      <c r="D48" s="100">
        <f>'01 -OPĆI'!D47+'02- KOMUNALNI'!D47+'03-SMEĆE'!D47+'04-PROMIDŽBA'!C47+'04-H.G.I.'!D47+'05-IGRALIŠTA'!D47+'08-PREFAKTURIRATI ALBANEŽ'!C47</f>
        <v>85467.01999999999</v>
      </c>
      <c r="E48" s="125">
        <f t="shared" si="1"/>
        <v>0.96791642129105315</v>
      </c>
      <c r="F48" s="47"/>
    </row>
    <row r="49" spans="1:8" s="52" customFormat="1" ht="24.95" customHeight="1" x14ac:dyDescent="0.25">
      <c r="A49" s="49" t="s">
        <v>7</v>
      </c>
      <c r="B49" s="50" t="s">
        <v>53</v>
      </c>
      <c r="C49" s="104">
        <f>C50+C51+C52+C53+C54+C55+C56+C57+C58+C59+C60+C61+C62+C63+C64+C65+C66+C67+C68+C69+C70+C71+C72+C73+C74+C76+C77+C78+C79+C80+C81+C82+C83+C84+C85+C86+C87+C88+C89+C90+C91+C92+C93+C94+C95+C96+C97+C98+C99+C75</f>
        <v>1722526</v>
      </c>
      <c r="D49" s="104">
        <f>D50+D51+D52+D53+D54+D55+D56+D57+D58+D59+D60+D61+D62+D63+D64+D65+D66+D67+D68+D69+D70+D71+D72+D73+D74+D76+D77+D78+D79+D80+D81+D82+D83+D84+D85+D86+D87+D88+D89+D90+D91+D92+D93+D94+D95+D96+D97+D98+D99+D75</f>
        <v>1790037.6300000004</v>
      </c>
      <c r="E49" s="130">
        <f>D49/C49</f>
        <v>1.0391933880823863</v>
      </c>
      <c r="F49" s="47"/>
      <c r="G49" s="6"/>
      <c r="H49" s="98"/>
    </row>
    <row r="50" spans="1:8" ht="24.95" customHeight="1" x14ac:dyDescent="0.25">
      <c r="A50" s="9"/>
      <c r="B50" s="8" t="s">
        <v>54</v>
      </c>
      <c r="C50" s="100">
        <f>'01 -OPĆI'!C49+'02- KOMUNALNI'!C49+'03-SMEĆE'!C49+'04-H.G.I.'!C49+'05-IGRALIŠTA'!C49</f>
        <v>5370</v>
      </c>
      <c r="D50" s="100">
        <f>'01 -OPĆI'!D49+'02- KOMUNALNI'!D49+'03-SMEĆE'!D49+'04-PROMIDŽBA'!C49+'04-H.G.I.'!D49+'05-IGRALIŠTA'!D49+'08-PREFAKTURIRATI ALBANEŽ'!C49</f>
        <v>5743.12</v>
      </c>
      <c r="E50" s="125">
        <f>D50/C50</f>
        <v>1.0694823091247672</v>
      </c>
      <c r="F50" s="47"/>
    </row>
    <row r="51" spans="1:8" ht="24.95" customHeight="1" x14ac:dyDescent="0.25">
      <c r="A51" s="9"/>
      <c r="B51" s="8" t="s">
        <v>55</v>
      </c>
      <c r="C51" s="100">
        <f>'01 -OPĆI'!C50+'02- KOMUNALNI'!C50+'03-SMEĆE'!C50+'04-H.G.I.'!C50+'05-IGRALIŠTA'!C50</f>
        <v>10500</v>
      </c>
      <c r="D51" s="100">
        <f>'01 -OPĆI'!D50+'02- KOMUNALNI'!D50+'03-SMEĆE'!D50+'04-PROMIDŽBA'!C50+'04-H.G.I.'!D50+'05-IGRALIŠTA'!D50+'08-PREFAKTURIRATI ALBANEŽ'!C50</f>
        <v>10541.45</v>
      </c>
      <c r="E51" s="125">
        <f t="shared" ref="E51:E99" si="2">D51/C51</f>
        <v>1.0039476190476191</v>
      </c>
      <c r="F51" s="47"/>
    </row>
    <row r="52" spans="1:8" ht="24.95" customHeight="1" x14ac:dyDescent="0.25">
      <c r="A52" s="9"/>
      <c r="B52" s="8" t="s">
        <v>56</v>
      </c>
      <c r="C52" s="100">
        <f>'01 -OPĆI'!C51+'02- KOMUNALNI'!C51+'03-SMEĆE'!C51+'04-H.G.I.'!C51+'05-IGRALIŠTA'!C51</f>
        <v>12540</v>
      </c>
      <c r="D52" s="100">
        <f>'01 -OPĆI'!D51+'02- KOMUNALNI'!D51+'03-SMEĆE'!D51+'04-PROMIDŽBA'!C51+'04-H.G.I.'!D51+'05-IGRALIŠTA'!D51+'08-PREFAKTURIRATI ALBANEŽ'!C51</f>
        <v>12786.77</v>
      </c>
      <c r="E52" s="125">
        <f t="shared" si="2"/>
        <v>1.0196786283891548</v>
      </c>
      <c r="F52" s="47"/>
    </row>
    <row r="53" spans="1:8" ht="24.95" customHeight="1" x14ac:dyDescent="0.25">
      <c r="A53" s="9"/>
      <c r="B53" s="8" t="s">
        <v>57</v>
      </c>
      <c r="C53" s="100">
        <f>'01 -OPĆI'!C52+'02- KOMUNALNI'!C52+'03-SMEĆE'!C52+'04-H.G.I.'!C52+'05-IGRALIŠTA'!C52</f>
        <v>3960</v>
      </c>
      <c r="D53" s="100">
        <f>'01 -OPĆI'!D52+'02- KOMUNALNI'!D52+'03-SMEĆE'!D52+'04-PROMIDŽBA'!C52+'04-H.G.I.'!D52+'05-IGRALIŠTA'!D52+'08-PREFAKTURIRATI ALBANEŽ'!C52</f>
        <v>5080.2</v>
      </c>
      <c r="E53" s="125">
        <f t="shared" si="2"/>
        <v>1.2828787878787877</v>
      </c>
      <c r="F53" s="47"/>
    </row>
    <row r="54" spans="1:8" ht="24.95" customHeight="1" x14ac:dyDescent="0.25">
      <c r="A54" s="9"/>
      <c r="B54" s="8" t="s">
        <v>58</v>
      </c>
      <c r="C54" s="100">
        <f>'01 -OPĆI'!C53+'02- KOMUNALNI'!C53+'03-SMEĆE'!C53+'04-H.G.I.'!C53+'05-IGRALIŠTA'!C53</f>
        <v>3250</v>
      </c>
      <c r="D54" s="100">
        <f>'01 -OPĆI'!D53+'02- KOMUNALNI'!D53+'03-SMEĆE'!D53+'04-PROMIDŽBA'!C53+'04-H.G.I.'!D53+'05-IGRALIŠTA'!D53+'08-PREFAKTURIRATI ALBANEŽ'!C53</f>
        <v>3302</v>
      </c>
      <c r="E54" s="125">
        <f t="shared" si="2"/>
        <v>1.016</v>
      </c>
      <c r="F54" s="47"/>
    </row>
    <row r="55" spans="1:8" ht="24.95" customHeight="1" x14ac:dyDescent="0.25">
      <c r="A55" s="9"/>
      <c r="B55" s="8" t="s">
        <v>59</v>
      </c>
      <c r="C55" s="100">
        <f>'01 -OPĆI'!C54+'02- KOMUNALNI'!C54+'03-SMEĆE'!C54+'04-H.G.I.'!C54+'05-IGRALIŠTA'!C54</f>
        <v>3816</v>
      </c>
      <c r="D55" s="100">
        <f>'01 -OPĆI'!D54+'02- KOMUNALNI'!D54+'03-SMEĆE'!D54+'04-PROMIDŽBA'!C54+'04-H.G.I.'!D54+'05-IGRALIŠTA'!D54+'08-PREFAKTURIRATI ALBANEŽ'!C54</f>
        <v>4126.1099999999997</v>
      </c>
      <c r="E55" s="125">
        <f t="shared" si="2"/>
        <v>1.0812657232704401</v>
      </c>
      <c r="F55" s="47"/>
    </row>
    <row r="56" spans="1:8" ht="24.95" customHeight="1" x14ac:dyDescent="0.25">
      <c r="A56" s="9"/>
      <c r="B56" s="8" t="s">
        <v>60</v>
      </c>
      <c r="C56" s="100">
        <f>'01 -OPĆI'!C55+'02- KOMUNALNI'!C55+'03-SMEĆE'!C55+'04-H.G.I.'!C55+'05-IGRALIŠTA'!C55</f>
        <v>120200</v>
      </c>
      <c r="D56" s="100">
        <f>'01 -OPĆI'!D55+'02- KOMUNALNI'!D55+'03-SMEĆE'!D55+'04-PROMIDŽBA'!C55+'04-H.G.I.'!D55+'05-IGRALIŠTA'!D55+'08-PREFAKTURIRATI ALBANEŽ'!C55</f>
        <v>134627.41999999998</v>
      </c>
      <c r="E56" s="125">
        <f t="shared" si="2"/>
        <v>1.1200284525790347</v>
      </c>
      <c r="F56" s="47"/>
    </row>
    <row r="57" spans="1:8" ht="24.95" customHeight="1" x14ac:dyDescent="0.25">
      <c r="A57" s="9"/>
      <c r="B57" s="8" t="s">
        <v>61</v>
      </c>
      <c r="C57" s="100">
        <f>'01 -OPĆI'!C56+'02- KOMUNALNI'!C56+'03-SMEĆE'!C56+'04-H.G.I.'!C56+'05-IGRALIŠTA'!C56</f>
        <v>10420</v>
      </c>
      <c r="D57" s="100">
        <f>'01 -OPĆI'!D56+'02- KOMUNALNI'!D56+'03-SMEĆE'!D56+'04-PROMIDŽBA'!C56+'04-H.G.I.'!D56+'05-IGRALIŠTA'!D56+'08-PREFAKTURIRATI ALBANEŽ'!C56</f>
        <v>8718.99</v>
      </c>
      <c r="E57" s="125">
        <f t="shared" si="2"/>
        <v>0.83675527831094043</v>
      </c>
      <c r="F57" s="47"/>
    </row>
    <row r="58" spans="1:8" ht="24.95" customHeight="1" x14ac:dyDescent="0.25">
      <c r="A58" s="9"/>
      <c r="B58" s="8" t="s">
        <v>62</v>
      </c>
      <c r="C58" s="100">
        <f>'01 -OPĆI'!C57+'02- KOMUNALNI'!C57+'03-SMEĆE'!C57+'04-H.G.I.'!C57+'05-IGRALIŠTA'!C57</f>
        <v>11050</v>
      </c>
      <c r="D58" s="100">
        <f>'01 -OPĆI'!D57+'02- KOMUNALNI'!D57+'03-SMEĆE'!D57+'04-PROMIDŽBA'!C57+'04-H.G.I.'!D57+'05-IGRALIŠTA'!D57+'08-PREFAKTURIRATI ALBANEŽ'!C57</f>
        <v>13353.8</v>
      </c>
      <c r="E58" s="125">
        <f t="shared" si="2"/>
        <v>1.2084886877828054</v>
      </c>
      <c r="F58" s="47"/>
    </row>
    <row r="59" spans="1:8" ht="24.95" customHeight="1" x14ac:dyDescent="0.25">
      <c r="A59" s="9"/>
      <c r="B59" s="8" t="s">
        <v>135</v>
      </c>
      <c r="C59" s="100">
        <f>'01 -OPĆI'!C58+'02- KOMUNALNI'!C58+'03-SMEĆE'!C58+'04-H.G.I.'!C58+'05-IGRALIŠTA'!C58</f>
        <v>1500</v>
      </c>
      <c r="D59" s="100">
        <f>'01 -OPĆI'!D58+'02- KOMUNALNI'!D58+'03-SMEĆE'!D58+'04-PROMIDŽBA'!C58+'04-H.G.I.'!D58+'05-IGRALIŠTA'!D58+'08-PREFAKTURIRATI ALBANEŽ'!C58</f>
        <v>1714.97</v>
      </c>
      <c r="E59" s="125">
        <f t="shared" si="2"/>
        <v>1.1433133333333334</v>
      </c>
      <c r="F59" s="47"/>
    </row>
    <row r="60" spans="1:8" ht="24.95" hidden="1" customHeight="1" x14ac:dyDescent="0.25">
      <c r="A60" s="9"/>
      <c r="B60" s="8"/>
      <c r="C60" s="100">
        <f>'01 -OPĆI'!C59+'02- KOMUNALNI'!C59+'03-SMEĆE'!C59+'04-H.G.I.'!C59+'05-IGRALIŠTA'!C59</f>
        <v>0</v>
      </c>
      <c r="D60" s="100">
        <f>'01 -OPĆI'!D59+'02- KOMUNALNI'!D59+'03-SMEĆE'!D59+'04-PROMIDŽBA'!C59+'04-H.G.I.'!D59+'05-IGRALIŠTA'!D59+'08-PREFAKTURIRATI ALBANEŽ'!C59</f>
        <v>0</v>
      </c>
      <c r="E60" s="125" t="e">
        <f t="shared" si="2"/>
        <v>#DIV/0!</v>
      </c>
      <c r="F60" s="47"/>
    </row>
    <row r="61" spans="1:8" ht="24.95" customHeight="1" x14ac:dyDescent="0.25">
      <c r="A61" s="9"/>
      <c r="B61" s="8" t="s">
        <v>63</v>
      </c>
      <c r="C61" s="100">
        <f>'01 -OPĆI'!C60+'02- KOMUNALNI'!C60+'03-SMEĆE'!C60+'04-H.G.I.'!C60+'05-IGRALIŠTA'!C60</f>
        <v>2300</v>
      </c>
      <c r="D61" s="100">
        <f>'01 -OPĆI'!D60+'02- KOMUNALNI'!D60+'03-SMEĆE'!D60+'04-PROMIDŽBA'!C60+'04-H.G.I.'!D60+'05-IGRALIŠTA'!D60+'08-PREFAKTURIRATI ALBANEŽ'!C60</f>
        <v>2528.9499999999998</v>
      </c>
      <c r="E61" s="125">
        <f t="shared" si="2"/>
        <v>1.0995434782608695</v>
      </c>
      <c r="F61" s="47"/>
    </row>
    <row r="62" spans="1:8" ht="24.95" customHeight="1" x14ac:dyDescent="0.25">
      <c r="A62" s="9"/>
      <c r="B62" s="8" t="s">
        <v>64</v>
      </c>
      <c r="C62" s="100">
        <f>'01 -OPĆI'!C61+'02- KOMUNALNI'!C61+'03-SMEĆE'!C61+'04-H.G.I.'!C61+'05-IGRALIŠTA'!C61</f>
        <v>16500</v>
      </c>
      <c r="D62" s="100">
        <f>'01 -OPĆI'!D61+'02- KOMUNALNI'!D61+'03-SMEĆE'!D61+'04-PROMIDŽBA'!C61+'04-H.G.I.'!D61+'05-IGRALIŠTA'!D61+'08-PREFAKTURIRATI ALBANEŽ'!C61</f>
        <v>16433.400000000001</v>
      </c>
      <c r="E62" s="125">
        <f t="shared" si="2"/>
        <v>0.9959636363636365</v>
      </c>
      <c r="F62" s="47"/>
    </row>
    <row r="63" spans="1:8" ht="24.95" customHeight="1" x14ac:dyDescent="0.25">
      <c r="A63" s="9"/>
      <c r="B63" s="8" t="s">
        <v>65</v>
      </c>
      <c r="C63" s="100">
        <f>'01 -OPĆI'!C62+'02- KOMUNALNI'!C62+'03-SMEĆE'!C62+'04-H.G.I.'!C62+'05-IGRALIŠTA'!C62</f>
        <v>900</v>
      </c>
      <c r="D63" s="100">
        <f>'01 -OPĆI'!D62+'02- KOMUNALNI'!D62+'03-SMEĆE'!D62+'04-PROMIDŽBA'!C62+'04-H.G.I.'!D62+'05-IGRALIŠTA'!D62+'08-PREFAKTURIRATI ALBANEŽ'!C62</f>
        <v>936.29</v>
      </c>
      <c r="E63" s="125">
        <f t="shared" si="2"/>
        <v>1.0403222222222221</v>
      </c>
      <c r="F63" s="47"/>
    </row>
    <row r="64" spans="1:8" ht="24.95" customHeight="1" x14ac:dyDescent="0.25">
      <c r="A64" s="9"/>
      <c r="B64" s="8" t="s">
        <v>136</v>
      </c>
      <c r="C64" s="100">
        <f>'01 -OPĆI'!C63+'02- KOMUNALNI'!C63+'03-SMEĆE'!C63+'04-H.G.I.'!C63+'05-IGRALIŠTA'!C63</f>
        <v>470</v>
      </c>
      <c r="D64" s="100">
        <f>'01 -OPĆI'!D63+'02- KOMUNALNI'!D63+'03-SMEĆE'!D63+'04-PROMIDŽBA'!C63+'04-H.G.I.'!D63+'05-IGRALIŠTA'!D63+'08-PREFAKTURIRATI ALBANEŽ'!C63</f>
        <v>469.87</v>
      </c>
      <c r="E64" s="125">
        <f t="shared" si="2"/>
        <v>0.99972340425531914</v>
      </c>
      <c r="F64" s="47"/>
    </row>
    <row r="65" spans="1:6" ht="24.95" hidden="1" customHeight="1" x14ac:dyDescent="0.25">
      <c r="A65" s="9"/>
      <c r="B65" s="8"/>
      <c r="C65" s="100">
        <f>'01 -OPĆI'!C64+'02- KOMUNALNI'!C64+'03-SMEĆE'!C64+'04-H.G.I.'!C64+'05-IGRALIŠTA'!C64</f>
        <v>0</v>
      </c>
      <c r="D65" s="100">
        <f>'01 -OPĆI'!D64+'02- KOMUNALNI'!D64+'03-SMEĆE'!D64+'04-PROMIDŽBA'!C64+'04-H.G.I.'!D64+'05-IGRALIŠTA'!D64+'08-PREFAKTURIRATI ALBANEŽ'!C64</f>
        <v>0</v>
      </c>
      <c r="E65" s="125" t="e">
        <f t="shared" si="2"/>
        <v>#DIV/0!</v>
      </c>
      <c r="F65" s="47"/>
    </row>
    <row r="66" spans="1:6" ht="24.95" customHeight="1" x14ac:dyDescent="0.25">
      <c r="A66" s="9"/>
      <c r="B66" s="8" t="s">
        <v>66</v>
      </c>
      <c r="C66" s="100">
        <f>'01 -OPĆI'!C65+'02- KOMUNALNI'!C65+'03-SMEĆE'!C65+'04-H.G.I.'!C65+'05-IGRALIŠTA'!C65</f>
        <v>12100</v>
      </c>
      <c r="D66" s="100">
        <f>'01 -OPĆI'!D65+'02- KOMUNALNI'!D65+'03-SMEĆE'!D65+'04-PROMIDŽBA'!C65+'04-H.G.I.'!D65+'05-IGRALIŠTA'!D65+'08-PREFAKTURIRATI ALBANEŽ'!C65</f>
        <v>12076.460000000001</v>
      </c>
      <c r="E66" s="125">
        <f t="shared" si="2"/>
        <v>0.99805454545454553</v>
      </c>
      <c r="F66" s="47"/>
    </row>
    <row r="67" spans="1:6" ht="24.95" customHeight="1" x14ac:dyDescent="0.25">
      <c r="A67" s="9"/>
      <c r="B67" s="8" t="s">
        <v>67</v>
      </c>
      <c r="C67" s="100">
        <f>'01 -OPĆI'!C66+'02- KOMUNALNI'!C66+'03-SMEĆE'!C66+'04-H.G.I.'!C66+'05-IGRALIŠTA'!C66</f>
        <v>400</v>
      </c>
      <c r="D67" s="100">
        <f>'01 -OPĆI'!D66+'02- KOMUNALNI'!D66+'03-SMEĆE'!D66+'04-PROMIDŽBA'!C66+'04-H.G.I.'!D66+'05-IGRALIŠTA'!D66+'08-PREFAKTURIRATI ALBANEŽ'!C66</f>
        <v>399.71</v>
      </c>
      <c r="E67" s="125">
        <f t="shared" si="2"/>
        <v>0.99927499999999991</v>
      </c>
      <c r="F67" s="47"/>
    </row>
    <row r="68" spans="1:6" ht="24.95" hidden="1" customHeight="1" x14ac:dyDescent="0.25">
      <c r="A68" s="9"/>
      <c r="B68" s="8" t="s">
        <v>68</v>
      </c>
      <c r="C68" s="100">
        <f>'01 -OPĆI'!C67+'02- KOMUNALNI'!C67+'03-SMEĆE'!C67+'04-H.G.I.'!C67+'05-IGRALIŠTA'!C67</f>
        <v>0</v>
      </c>
      <c r="D68" s="100">
        <f>'01 -OPĆI'!D67+'02- KOMUNALNI'!D67+'03-SMEĆE'!D67+'04-PROMIDŽBA'!C67+'04-H.G.I.'!D67+'05-IGRALIŠTA'!D67+'08-PREFAKTURIRATI ALBANEŽ'!C67</f>
        <v>0</v>
      </c>
      <c r="E68" s="125"/>
      <c r="F68" s="47"/>
    </row>
    <row r="69" spans="1:6" ht="24.95" hidden="1" customHeight="1" x14ac:dyDescent="0.25">
      <c r="A69" s="9"/>
      <c r="B69" s="8" t="s">
        <v>137</v>
      </c>
      <c r="C69" s="100">
        <f>'01 -OPĆI'!C68+'02- KOMUNALNI'!C68+'03-SMEĆE'!C68+'04-H.G.I.'!C68+'05-IGRALIŠTA'!C68</f>
        <v>0</v>
      </c>
      <c r="D69" s="100">
        <f>'01 -OPĆI'!D68+'02- KOMUNALNI'!D68+'03-SMEĆE'!D68+'04-PROMIDŽBA'!C68+'04-H.G.I.'!D68+'05-IGRALIŠTA'!D68+'08-PREFAKTURIRATI ALBANEŽ'!C68</f>
        <v>0</v>
      </c>
      <c r="E69" s="125"/>
      <c r="F69" s="47"/>
    </row>
    <row r="70" spans="1:6" ht="24.95" hidden="1" customHeight="1" x14ac:dyDescent="0.25">
      <c r="A70" s="9"/>
      <c r="B70" s="8" t="s">
        <v>138</v>
      </c>
      <c r="C70" s="100">
        <f>'01 -OPĆI'!C69+'02- KOMUNALNI'!C69+'03-SMEĆE'!C69+'04-H.G.I.'!C69+'05-IGRALIŠTA'!C69</f>
        <v>0</v>
      </c>
      <c r="D70" s="100">
        <f>'01 -OPĆI'!D69+'02- KOMUNALNI'!D69+'03-SMEĆE'!D69+'04-PROMIDŽBA'!C69+'04-H.G.I.'!D69+'05-IGRALIŠTA'!D69+'08-PREFAKTURIRATI ALBANEŽ'!C69</f>
        <v>0</v>
      </c>
      <c r="E70" s="125"/>
      <c r="F70" s="47"/>
    </row>
    <row r="71" spans="1:6" ht="24.95" customHeight="1" x14ac:dyDescent="0.25">
      <c r="A71" s="9"/>
      <c r="B71" s="8" t="s">
        <v>69</v>
      </c>
      <c r="C71" s="100">
        <f>'01 -OPĆI'!C70+'02- KOMUNALNI'!C70+'03-SMEĆE'!C70+'04-H.G.I.'!C70+'05-IGRALIŠTA'!C70</f>
        <v>5300</v>
      </c>
      <c r="D71" s="100">
        <f>'01 -OPĆI'!D70+'02- KOMUNALNI'!D70+'03-SMEĆE'!D70+'04-PROMIDŽBA'!C70+'04-H.G.I.'!D70+'05-IGRALIŠTA'!D70+'08-PREFAKTURIRATI ALBANEŽ'!C70</f>
        <v>5295.48</v>
      </c>
      <c r="E71" s="125">
        <f t="shared" si="2"/>
        <v>0.99914716981132068</v>
      </c>
      <c r="F71" s="47"/>
    </row>
    <row r="72" spans="1:6" ht="24.95" customHeight="1" x14ac:dyDescent="0.25">
      <c r="A72" s="9"/>
      <c r="B72" s="8" t="s">
        <v>70</v>
      </c>
      <c r="C72" s="100">
        <f>'01 -OPĆI'!C71+'02- KOMUNALNI'!C71+'03-SMEĆE'!C71+'04-H.G.I.'!C71+'05-IGRALIŠTA'!C71</f>
        <v>7000</v>
      </c>
      <c r="D72" s="100">
        <f>'01 -OPĆI'!D71+'02- KOMUNALNI'!D71+'03-SMEĆE'!D71+'04-PROMIDŽBA'!C71+'04-H.G.I.'!D71+'05-IGRALIŠTA'!D71+'08-PREFAKTURIRATI ALBANEŽ'!C71</f>
        <v>6960.36</v>
      </c>
      <c r="E72" s="125">
        <f t="shared" si="2"/>
        <v>0.99433714285714281</v>
      </c>
      <c r="F72" s="47"/>
    </row>
    <row r="73" spans="1:6" ht="24.95" customHeight="1" x14ac:dyDescent="0.25">
      <c r="A73" s="9"/>
      <c r="B73" s="8" t="s">
        <v>71</v>
      </c>
      <c r="C73" s="100">
        <f>'01 -OPĆI'!C72+'02- KOMUNALNI'!C72+'03-SMEĆE'!C72+'04-H.G.I.'!C72+'05-IGRALIŠTA'!C72</f>
        <v>2300</v>
      </c>
      <c r="D73" s="100">
        <f>'01 -OPĆI'!D72+'02- KOMUNALNI'!D72+'03-SMEĆE'!D72+'04-PROMIDŽBA'!C72+'04-H.G.I.'!D72+'05-IGRALIŠTA'!D72+'08-PREFAKTURIRATI ALBANEŽ'!C72</f>
        <v>2500</v>
      </c>
      <c r="E73" s="125">
        <f t="shared" si="2"/>
        <v>1.0869565217391304</v>
      </c>
      <c r="F73" s="47"/>
    </row>
    <row r="74" spans="1:6" ht="24.95" hidden="1" customHeight="1" x14ac:dyDescent="0.25">
      <c r="A74" s="9"/>
      <c r="B74" s="8" t="s">
        <v>72</v>
      </c>
      <c r="C74" s="100">
        <f>'01 -OPĆI'!C73+'02- KOMUNALNI'!C73+'03-SMEĆE'!C73+'04-H.G.I.'!C73+'05-IGRALIŠTA'!C73</f>
        <v>0</v>
      </c>
      <c r="D74" s="100">
        <f>'01 -OPĆI'!D73+'02- KOMUNALNI'!D73+'03-SMEĆE'!D73+'04-PROMIDŽBA'!C73+'04-H.G.I.'!D73+'05-IGRALIŠTA'!D73+'08-PREFAKTURIRATI ALBANEŽ'!C73</f>
        <v>0</v>
      </c>
      <c r="E74" s="125"/>
      <c r="F74" s="47"/>
    </row>
    <row r="75" spans="1:6" ht="24.95" hidden="1" customHeight="1" x14ac:dyDescent="0.25">
      <c r="A75" s="9"/>
      <c r="B75" s="8" t="s">
        <v>73</v>
      </c>
      <c r="C75" s="100">
        <f>'01 -OPĆI'!C74+'02- KOMUNALNI'!C74+'03-SMEĆE'!C74+'04-H.G.I.'!C74+'05-IGRALIŠTA'!C74</f>
        <v>0</v>
      </c>
      <c r="D75" s="100">
        <f>'01 -OPĆI'!D74+'02- KOMUNALNI'!D74+'03-SMEĆE'!D74+'04-PROMIDŽBA'!C74+'04-H.G.I.'!D74+'05-IGRALIŠTA'!D74+'08-PREFAKTURIRATI ALBANEŽ'!C74</f>
        <v>0</v>
      </c>
      <c r="E75" s="125"/>
      <c r="F75" s="47"/>
    </row>
    <row r="76" spans="1:6" ht="24.95" customHeight="1" x14ac:dyDescent="0.25">
      <c r="A76" s="9"/>
      <c r="B76" s="8" t="s">
        <v>74</v>
      </c>
      <c r="C76" s="100">
        <f>'01 -OPĆI'!C75+'02- KOMUNALNI'!C75+'03-SMEĆE'!C75+'04-H.G.I.'!C75+'05-IGRALIŠTA'!C75</f>
        <v>15500</v>
      </c>
      <c r="D76" s="100">
        <f>'01 -OPĆI'!D75+'02- KOMUNALNI'!D75+'03-SMEĆE'!D75+'04-PROMIDŽBA'!C75+'04-H.G.I.'!D75+'05-IGRALIŠTA'!D75+'08-PREFAKTURIRATI ALBANEŽ'!C75</f>
        <v>16684.810000000001</v>
      </c>
      <c r="E76" s="125">
        <f t="shared" si="2"/>
        <v>1.0764393548387097</v>
      </c>
      <c r="F76" s="47"/>
    </row>
    <row r="77" spans="1:6" ht="24.95" customHeight="1" x14ac:dyDescent="0.25">
      <c r="A77" s="9"/>
      <c r="B77" s="8" t="s">
        <v>75</v>
      </c>
      <c r="C77" s="100">
        <f>'01 -OPĆI'!C76+'02- KOMUNALNI'!C76+'03-SMEĆE'!C76+'04-H.G.I.'!C76+'05-IGRALIŠTA'!C76</f>
        <v>5500</v>
      </c>
      <c r="D77" s="100">
        <f>'01 -OPĆI'!D76+'02- KOMUNALNI'!D76+'03-SMEĆE'!D76+'04-PROMIDŽBA'!C76+'04-H.G.I.'!D76+'05-IGRALIŠTA'!D76+'08-PREFAKTURIRATI ALBANEŽ'!C76</f>
        <v>5400</v>
      </c>
      <c r="E77" s="125">
        <f t="shared" si="2"/>
        <v>0.98181818181818181</v>
      </c>
      <c r="F77" s="47"/>
    </row>
    <row r="78" spans="1:6" ht="24.95" hidden="1" customHeight="1" x14ac:dyDescent="0.25">
      <c r="A78" s="9"/>
      <c r="B78" s="8" t="s">
        <v>76</v>
      </c>
      <c r="C78" s="100">
        <f>'01 -OPĆI'!C77+'02- KOMUNALNI'!C77+'03-SMEĆE'!C77+'04-H.G.I.'!C77+'05-IGRALIŠTA'!C77</f>
        <v>0</v>
      </c>
      <c r="D78" s="100">
        <f>'01 -OPĆI'!D77+'02- KOMUNALNI'!D77+'03-SMEĆE'!D77+'04-PROMIDŽBA'!C77+'04-H.G.I.'!D77+'05-IGRALIŠTA'!D77+'08-PREFAKTURIRATI ALBANEŽ'!C77</f>
        <v>0</v>
      </c>
      <c r="E78" s="125"/>
      <c r="F78" s="47"/>
    </row>
    <row r="79" spans="1:6" ht="24.95" customHeight="1" x14ac:dyDescent="0.25">
      <c r="A79" s="9"/>
      <c r="B79" s="8" t="s">
        <v>77</v>
      </c>
      <c r="C79" s="100">
        <f>'01 -OPĆI'!C78+'02- KOMUNALNI'!C78+'03-SMEĆE'!C78+'04-H.G.I.'!C78+'05-IGRALIŠTA'!C78</f>
        <v>3700</v>
      </c>
      <c r="D79" s="100">
        <f>'01 -OPĆI'!D78+'02- KOMUNALNI'!D78+'03-SMEĆE'!D78+'04-PROMIDŽBA'!C78+'04-H.G.I.'!D78+'05-IGRALIŠTA'!D78+'08-PREFAKTURIRATI ALBANEŽ'!C78</f>
        <v>5410.58</v>
      </c>
      <c r="E79" s="125">
        <f t="shared" si="2"/>
        <v>1.462318918918919</v>
      </c>
      <c r="F79" s="47"/>
    </row>
    <row r="80" spans="1:6" ht="24.95" customHeight="1" x14ac:dyDescent="0.25">
      <c r="A80" s="9"/>
      <c r="B80" s="8" t="s">
        <v>78</v>
      </c>
      <c r="C80" s="100">
        <f>'01 -OPĆI'!C79+'02- KOMUNALNI'!C79+'03-SMEĆE'!C79+'04-H.G.I.'!C79+'05-IGRALIŠTA'!C79</f>
        <v>1100</v>
      </c>
      <c r="D80" s="100">
        <f>'01 -OPĆI'!D79+'02- KOMUNALNI'!D79+'03-SMEĆE'!D79+'04-PROMIDŽBA'!C79+'04-H.G.I.'!D79+'05-IGRALIŠTA'!D79+'08-PREFAKTURIRATI ALBANEŽ'!C79</f>
        <v>1098.6199999999999</v>
      </c>
      <c r="E80" s="125">
        <f t="shared" si="2"/>
        <v>0.99874545454545449</v>
      </c>
      <c r="F80" s="47"/>
    </row>
    <row r="81" spans="1:6" ht="24.95" customHeight="1" x14ac:dyDescent="0.25">
      <c r="A81" s="9"/>
      <c r="B81" s="8" t="s">
        <v>79</v>
      </c>
      <c r="C81" s="100">
        <f>'01 -OPĆI'!C80+'02- KOMUNALNI'!C80+'03-SMEĆE'!C80+'04-H.G.I.'!C80+'05-IGRALIŠTA'!C80</f>
        <v>890500</v>
      </c>
      <c r="D81" s="100">
        <f>'01 -OPĆI'!D80+'02- KOMUNALNI'!D80+'03-SMEĆE'!D80+'04-PROMIDŽBA'!C80+'04-H.G.I.'!D80+'05-IGRALIŠTA'!D80+'08-PREFAKTURIRATI ALBANEŽ'!C80</f>
        <v>923215.18</v>
      </c>
      <c r="E81" s="125">
        <f t="shared" si="2"/>
        <v>1.0367379898933184</v>
      </c>
      <c r="F81" s="47"/>
    </row>
    <row r="82" spans="1:6" ht="24.95" customHeight="1" x14ac:dyDescent="0.25">
      <c r="A82" s="9"/>
      <c r="B82" s="8" t="s">
        <v>80</v>
      </c>
      <c r="C82" s="100">
        <f>'01 -OPĆI'!C81+'02- KOMUNALNI'!C81+'03-SMEĆE'!C81+'04-H.G.I.'!C81+'05-IGRALIŠTA'!C81</f>
        <v>45000</v>
      </c>
      <c r="D82" s="100">
        <f>'01 -OPĆI'!D81+'02- KOMUNALNI'!D81+'03-SMEĆE'!D81+'04-PROMIDŽBA'!C81+'04-H.G.I.'!D81+'05-IGRALIŠTA'!D81+'08-PREFAKTURIRATI ALBANEŽ'!C81</f>
        <v>52217.05</v>
      </c>
      <c r="E82" s="125">
        <f t="shared" si="2"/>
        <v>1.1603788888888888</v>
      </c>
      <c r="F82" s="47"/>
    </row>
    <row r="83" spans="1:6" ht="24.95" customHeight="1" x14ac:dyDescent="0.25">
      <c r="A83" s="9"/>
      <c r="B83" s="8" t="s">
        <v>81</v>
      </c>
      <c r="C83" s="100">
        <f>'01 -OPĆI'!C82+'02- KOMUNALNI'!C82+'03-SMEĆE'!C82+'04-H.G.I.'!C82+'05-IGRALIŠTA'!C82</f>
        <v>12000</v>
      </c>
      <c r="D83" s="100">
        <f>'01 -OPĆI'!D82+'02- KOMUNALNI'!D82+'03-SMEĆE'!D82+'04-PROMIDŽBA'!C82+'04-H.G.I.'!D82+'05-IGRALIŠTA'!D82+'08-PREFAKTURIRATI ALBANEŽ'!C82</f>
        <v>16750.36</v>
      </c>
      <c r="E83" s="125">
        <f t="shared" si="2"/>
        <v>1.3958633333333335</v>
      </c>
      <c r="F83" s="47"/>
    </row>
    <row r="84" spans="1:6" ht="24.95" customHeight="1" x14ac:dyDescent="0.25">
      <c r="A84" s="9"/>
      <c r="B84" s="8" t="s">
        <v>82</v>
      </c>
      <c r="C84" s="100">
        <f>'01 -OPĆI'!C83+'02- KOMUNALNI'!C83+'03-SMEĆE'!C83+'04-H.G.I.'!C83+'05-IGRALIŠTA'!C83</f>
        <v>155000</v>
      </c>
      <c r="D84" s="100">
        <f>'01 -OPĆI'!D83+'02- KOMUNALNI'!D83+'03-SMEĆE'!D83+'04-PROMIDŽBA'!C83+'04-H.G.I.'!D83+'05-IGRALIŠTA'!D83+'08-PREFAKTURIRATI ALBANEŽ'!C83</f>
        <v>181420.63</v>
      </c>
      <c r="E84" s="125">
        <f t="shared" si="2"/>
        <v>1.1704556774193549</v>
      </c>
      <c r="F84" s="47"/>
    </row>
    <row r="85" spans="1:6" ht="24.95" customHeight="1" x14ac:dyDescent="0.25">
      <c r="A85" s="9"/>
      <c r="B85" s="8" t="s">
        <v>83</v>
      </c>
      <c r="C85" s="100">
        <f>'01 -OPĆI'!C84+'02- KOMUNALNI'!C84+'03-SMEĆE'!C84+'04-H.G.I.'!C84+'05-IGRALIŠTA'!C84</f>
        <v>205000</v>
      </c>
      <c r="D85" s="100">
        <f>'01 -OPĆI'!D84+'02- KOMUNALNI'!D84+'03-SMEĆE'!D84+'04-PROMIDŽBA'!C84+'04-H.G.I.'!D84+'05-IGRALIŠTA'!D84+'08-PREFAKTURIRATI ALBANEŽ'!C84</f>
        <v>182511.23</v>
      </c>
      <c r="E85" s="125">
        <f t="shared" si="2"/>
        <v>0.89029868292682934</v>
      </c>
      <c r="F85" s="47"/>
    </row>
    <row r="86" spans="1:6" ht="24.95" customHeight="1" x14ac:dyDescent="0.25">
      <c r="A86" s="9"/>
      <c r="B86" s="8" t="s">
        <v>84</v>
      </c>
      <c r="C86" s="100">
        <f>'01 -OPĆI'!C85+'02- KOMUNALNI'!C85+'03-SMEĆE'!C85+'04-H.G.I.'!C85+'05-IGRALIŠTA'!C85</f>
        <v>22000</v>
      </c>
      <c r="D86" s="100">
        <f>'01 -OPĆI'!D85+'02- KOMUNALNI'!D85+'03-SMEĆE'!D85+'04-PROMIDŽBA'!C85+'04-H.G.I.'!D85+'05-IGRALIŠTA'!D85+'08-PREFAKTURIRATI ALBANEŽ'!C85</f>
        <v>21540.38</v>
      </c>
      <c r="E86" s="125">
        <f t="shared" si="2"/>
        <v>0.97910818181818182</v>
      </c>
      <c r="F86" s="47"/>
    </row>
    <row r="87" spans="1:6" ht="24.95" customHeight="1" x14ac:dyDescent="0.25">
      <c r="A87" s="9"/>
      <c r="B87" s="8" t="s">
        <v>85</v>
      </c>
      <c r="C87" s="100">
        <f>'01 -OPĆI'!C86+'02- KOMUNALNI'!C86+'03-SMEĆE'!C86+'04-H.G.I.'!C86+'05-IGRALIŠTA'!C86</f>
        <v>41500</v>
      </c>
      <c r="D87" s="100">
        <f>'01 -OPĆI'!D86+'02- KOMUNALNI'!D86+'03-SMEĆE'!D86+'04-PROMIDŽBA'!C86+'04-H.G.I.'!D86+'05-IGRALIŠTA'!D86+'08-PREFAKTURIRATI ALBANEŽ'!C86</f>
        <v>41199.29</v>
      </c>
      <c r="E87" s="125">
        <f t="shared" si="2"/>
        <v>0.99275397590361447</v>
      </c>
      <c r="F87" s="47"/>
    </row>
    <row r="88" spans="1:6" s="98" customFormat="1" ht="24.95" customHeight="1" x14ac:dyDescent="0.25">
      <c r="A88" s="97"/>
      <c r="B88" s="8" t="s">
        <v>131</v>
      </c>
      <c r="C88" s="100">
        <f>'01 -OPĆI'!C87+'02- KOMUNALNI'!C87+'03-SMEĆE'!C87+'04-H.G.I.'!C87+'05-IGRALIŠTA'!C87</f>
        <v>10000</v>
      </c>
      <c r="D88" s="100">
        <f>'01 -OPĆI'!D87+'02- KOMUNALNI'!D87+'03-SMEĆE'!D87+'04-PROMIDŽBA'!C87+'04-H.G.I.'!D87+'05-IGRALIŠTA'!D87+'08-PREFAKTURIRATI ALBANEŽ'!C87</f>
        <v>9319.68</v>
      </c>
      <c r="E88" s="125">
        <f t="shared" si="2"/>
        <v>0.93196800000000002</v>
      </c>
      <c r="F88" s="47"/>
    </row>
    <row r="89" spans="1:6" ht="24.95" hidden="1" customHeight="1" x14ac:dyDescent="0.25">
      <c r="A89" s="9"/>
      <c r="B89" s="8" t="s">
        <v>86</v>
      </c>
      <c r="C89" s="100">
        <f>'01 -OPĆI'!C88+'02- KOMUNALNI'!C88+'03-SMEĆE'!C88+'04-H.G.I.'!C88+'05-IGRALIŠTA'!C88</f>
        <v>0</v>
      </c>
      <c r="D89" s="100">
        <f>'01 -OPĆI'!D88+'02- KOMUNALNI'!D88+'03-SMEĆE'!D88+'04-PROMIDŽBA'!C88+'04-H.G.I.'!D88+'05-IGRALIŠTA'!D88+'08-PREFAKTURIRATI ALBANEŽ'!C88</f>
        <v>0</v>
      </c>
      <c r="E89" s="125"/>
      <c r="F89" s="47"/>
    </row>
    <row r="90" spans="1:6" ht="24.95" customHeight="1" x14ac:dyDescent="0.25">
      <c r="A90" s="9"/>
      <c r="B90" s="8" t="s">
        <v>158</v>
      </c>
      <c r="C90" s="100">
        <f>'01 -OPĆI'!C89+'02- KOMUNALNI'!C89+'03-SMEĆE'!C89+'04-H.G.I.'!C89+'05-IGRALIŠTA'!C89</f>
        <v>900</v>
      </c>
      <c r="D90" s="100">
        <f>'01 -OPĆI'!D89+'02- KOMUNALNI'!D89+'03-SMEĆE'!D89+'04-PROMIDŽBA'!C89+'04-H.G.I.'!D89+'05-IGRALIŠTA'!D89+'08-PREFAKTURIRATI ALBANEŽ'!C89</f>
        <v>620.6</v>
      </c>
      <c r="E90" s="125">
        <f t="shared" si="2"/>
        <v>0.68955555555555559</v>
      </c>
      <c r="F90" s="47"/>
    </row>
    <row r="91" spans="1:6" ht="24.95" customHeight="1" x14ac:dyDescent="0.25">
      <c r="A91" s="9"/>
      <c r="B91" s="8" t="s">
        <v>159</v>
      </c>
      <c r="C91" s="100">
        <f>'01 -OPĆI'!C90+'02- KOMUNALNI'!C90+'03-SMEĆE'!C90+'04-H.G.I.'!C90+'05-IGRALIŠTA'!C90</f>
        <v>1000</v>
      </c>
      <c r="D91" s="100">
        <f>'01 -OPĆI'!D90+'02- KOMUNALNI'!D90+'03-SMEĆE'!D90+'04-PROMIDŽBA'!C90+'04-H.G.I.'!D90+'05-IGRALIŠTA'!D90+'08-PREFAKTURIRATI ALBANEŽ'!C90</f>
        <v>682.86</v>
      </c>
      <c r="E91" s="125">
        <f t="shared" si="2"/>
        <v>0.68286000000000002</v>
      </c>
      <c r="F91" s="47"/>
    </row>
    <row r="92" spans="1:6" ht="24.95" customHeight="1" x14ac:dyDescent="0.25">
      <c r="A92" s="9"/>
      <c r="B92" s="8" t="s">
        <v>89</v>
      </c>
      <c r="C92" s="100">
        <f>'01 -OPĆI'!C91+'02- KOMUNALNI'!C91+'03-SMEĆE'!C91+'04-H.G.I.'!C91+'05-IGRALIŠTA'!C91</f>
        <v>750</v>
      </c>
      <c r="D92" s="100">
        <f>'01 -OPĆI'!D91+'02- KOMUNALNI'!D91+'03-SMEĆE'!D91+'04-PROMIDŽBA'!C91+'04-H.G.I.'!D91+'05-IGRALIŠTA'!D91+'08-PREFAKTURIRATI ALBANEŽ'!C91</f>
        <v>699.8</v>
      </c>
      <c r="E92" s="125">
        <f t="shared" si="2"/>
        <v>0.9330666666666666</v>
      </c>
      <c r="F92" s="47"/>
    </row>
    <row r="93" spans="1:6" ht="24.95" hidden="1" customHeight="1" x14ac:dyDescent="0.25">
      <c r="A93" s="9"/>
      <c r="B93" s="8" t="s">
        <v>90</v>
      </c>
      <c r="C93" s="100">
        <f>'01 -OPĆI'!C92+'02- KOMUNALNI'!C92+'03-SMEĆE'!C92+'04-H.G.I.'!C92+'05-IGRALIŠTA'!C92</f>
        <v>0</v>
      </c>
      <c r="D93" s="100">
        <f>'01 -OPĆI'!D92+'02- KOMUNALNI'!D92+'03-SMEĆE'!D92+'04-PROMIDŽBA'!C92+'04-H.G.I.'!D92+'05-IGRALIŠTA'!D92+'08-PREFAKTURIRATI ALBANEŽ'!C92</f>
        <v>0</v>
      </c>
      <c r="E93" s="125"/>
      <c r="F93" s="47"/>
    </row>
    <row r="94" spans="1:6" ht="24.95" customHeight="1" x14ac:dyDescent="0.25">
      <c r="A94" s="9"/>
      <c r="B94" s="8" t="s">
        <v>156</v>
      </c>
      <c r="C94" s="100">
        <f>'01 -OPĆI'!C93+'02- KOMUNALNI'!C93+'03-SMEĆE'!C93+'04-H.G.I.'!C93+'05-IGRALIŠTA'!C93</f>
        <v>77000</v>
      </c>
      <c r="D94" s="100">
        <f>'01 -OPĆI'!D93+'02- KOMUNALNI'!D93+'03-SMEĆE'!D93+'04-PROMIDŽBA'!C93+'04-H.G.I.'!D93+'05-IGRALIŠTA'!D93+'08-PREFAKTURIRATI ALBANEŽ'!C93</f>
        <v>77393.27</v>
      </c>
      <c r="E94" s="125">
        <f t="shared" si="2"/>
        <v>1.0051074025974027</v>
      </c>
      <c r="F94" s="47"/>
    </row>
    <row r="95" spans="1:6" ht="24.95" hidden="1" customHeight="1" x14ac:dyDescent="0.25">
      <c r="A95" s="9"/>
      <c r="B95" s="8" t="s">
        <v>157</v>
      </c>
      <c r="C95" s="100">
        <f>'01 -OPĆI'!C94+'02- KOMUNALNI'!C94+'03-SMEĆE'!C94+'04-H.G.I.'!C94+'05-IGRALIŠTA'!C94</f>
        <v>0</v>
      </c>
      <c r="D95" s="100">
        <f>'01 -OPĆI'!D94+'02- KOMUNALNI'!D94+'03-SMEĆE'!D94+'04-PROMIDŽBA'!C94+'04-H.G.I.'!D94+'05-IGRALIŠTA'!D94+'08-PREFAKTURIRATI ALBANEŽ'!C94</f>
        <v>0</v>
      </c>
      <c r="E95" s="125"/>
      <c r="F95" s="47"/>
    </row>
    <row r="96" spans="1:6" ht="24.95" customHeight="1" x14ac:dyDescent="0.25">
      <c r="A96" s="9"/>
      <c r="B96" s="8" t="s">
        <v>91</v>
      </c>
      <c r="C96" s="100">
        <f>'01 -OPĆI'!C95+'02- KOMUNALNI'!C95+'03-SMEĆE'!C95+'04-H.G.I.'!C95+'05-IGRALIŠTA'!C95</f>
        <v>1900</v>
      </c>
      <c r="D96" s="100">
        <f>'01 -OPĆI'!D95+'02- KOMUNALNI'!D95+'03-SMEĆE'!D95+'04-PROMIDŽBA'!C95+'04-H.G.I.'!D95+'05-IGRALIŠTA'!D95+'08-PREFAKTURIRATI ALBANEŽ'!C95</f>
        <v>1858.08</v>
      </c>
      <c r="E96" s="125">
        <f t="shared" si="2"/>
        <v>0.9779368421052631</v>
      </c>
      <c r="F96" s="47"/>
    </row>
    <row r="97" spans="1:8" ht="24.95" customHeight="1" x14ac:dyDescent="0.25">
      <c r="A97" s="9"/>
      <c r="B97" s="8" t="s">
        <v>92</v>
      </c>
      <c r="C97" s="100">
        <f>'01 -OPĆI'!C96+'02- KOMUNALNI'!C96+'03-SMEĆE'!C96+'04-H.G.I.'!C96+'05-IGRALIŠTA'!C96</f>
        <v>3300</v>
      </c>
      <c r="D97" s="100">
        <f>'01 -OPĆI'!D96+'02- KOMUNALNI'!D96+'03-SMEĆE'!D96+'04-PROMIDŽBA'!C96+'04-H.G.I.'!D96+'05-IGRALIŠTA'!D96+'08-PREFAKTURIRATI ALBANEŽ'!C96</f>
        <v>3291.31</v>
      </c>
      <c r="E97" s="125">
        <f t="shared" si="2"/>
        <v>0.99736666666666662</v>
      </c>
      <c r="F97" s="47"/>
    </row>
    <row r="98" spans="1:8" ht="24.95" hidden="1" customHeight="1" x14ac:dyDescent="0.25">
      <c r="A98" s="9"/>
      <c r="B98" s="8" t="s">
        <v>93</v>
      </c>
      <c r="C98" s="100">
        <f>'01 -OPĆI'!C97+'02- KOMUNALNI'!C97+'03-SMEĆE'!C97+'04-H.G.I.'!C97+'05-IGRALIŠTA'!C97</f>
        <v>0</v>
      </c>
      <c r="D98" s="100">
        <f>'01 -OPĆI'!D97+'02- KOMUNALNI'!D97+'03-SMEĆE'!D97+'04-PROMIDŽBA'!C97+'04-H.G.I.'!D97+'05-IGRALIŠTA'!D97+'08-PREFAKTURIRATI ALBANEŽ'!C97</f>
        <v>0</v>
      </c>
      <c r="E98" s="125"/>
      <c r="F98" s="47"/>
    </row>
    <row r="99" spans="1:8" ht="24.95" customHeight="1" x14ac:dyDescent="0.25">
      <c r="A99" s="9"/>
      <c r="B99" s="8" t="s">
        <v>132</v>
      </c>
      <c r="C99" s="100">
        <f>'01 -OPĆI'!C98+'02- KOMUNALNI'!C98+'03-SMEĆE'!C98+'04-H.G.I.'!C98+'05-IGRALIŠTA'!C98</f>
        <v>1000</v>
      </c>
      <c r="D99" s="100">
        <f>'01 -OPĆI'!D98+'02- KOMUNALNI'!D98+'03-SMEĆE'!D98+'04-PROMIDŽBA'!C98+'04-H.G.I.'!D98+'05-IGRALIŠTA'!D98+'08-PREFAKTURIRATI ALBANEŽ'!C98</f>
        <v>1128.55</v>
      </c>
      <c r="E99" s="125">
        <f t="shared" si="2"/>
        <v>1.1285499999999999</v>
      </c>
      <c r="F99" s="47"/>
    </row>
    <row r="100" spans="1:8" s="52" customFormat="1" ht="24.95" customHeight="1" x14ac:dyDescent="0.25">
      <c r="A100" s="49" t="s">
        <v>9</v>
      </c>
      <c r="B100" s="50" t="s">
        <v>94</v>
      </c>
      <c r="C100" s="104">
        <f>C101</f>
        <v>1406180</v>
      </c>
      <c r="D100" s="104">
        <f>D101</f>
        <v>1408430.81</v>
      </c>
      <c r="E100" s="130">
        <f>D100/C100</f>
        <v>1.0016006556770827</v>
      </c>
      <c r="F100" s="47"/>
    </row>
    <row r="101" spans="1:8" ht="24.95" customHeight="1" x14ac:dyDescent="0.25">
      <c r="A101" s="9" t="s">
        <v>1</v>
      </c>
      <c r="B101" s="8" t="s">
        <v>95</v>
      </c>
      <c r="C101" s="100">
        <f>'01 -OPĆI'!C100+'02- KOMUNALNI'!C100+'03-SMEĆE'!C100+'04-H.G.I.'!C100+'05-IGRALIŠTA'!C100</f>
        <v>1406180</v>
      </c>
      <c r="D101" s="100">
        <f>'01 -OPĆI'!D100+'02- KOMUNALNI'!D100+'03-SMEĆE'!D100+'04-PROMIDŽBA'!C100+'04-H.G.I.'!D100+'05-IGRALIŠTA'!D100+'08-PREFAKTURIRATI ALBANEŽ'!C100</f>
        <v>1408430.81</v>
      </c>
      <c r="E101" s="125">
        <f>D101/C101</f>
        <v>1.0016006556770827</v>
      </c>
      <c r="F101" s="47"/>
    </row>
    <row r="102" spans="1:8" s="52" customFormat="1" ht="24.95" customHeight="1" x14ac:dyDescent="0.25">
      <c r="A102" s="49" t="s">
        <v>11</v>
      </c>
      <c r="B102" s="50" t="s">
        <v>96</v>
      </c>
      <c r="C102" s="104">
        <f>C103+C104+C105</f>
        <v>256185</v>
      </c>
      <c r="D102" s="104">
        <f>D103+D104+D105</f>
        <v>281712.88</v>
      </c>
      <c r="E102" s="130">
        <f>D102/C102</f>
        <v>1.0996462712492925</v>
      </c>
      <c r="F102" s="47"/>
    </row>
    <row r="103" spans="1:8" ht="24.95" customHeight="1" x14ac:dyDescent="0.25">
      <c r="A103" s="9"/>
      <c r="B103" s="8" t="s">
        <v>97</v>
      </c>
      <c r="C103" s="100">
        <f>'01 -OPĆI'!C102+'02- KOMUNALNI'!C102+'03-SMEĆE'!C102+'04-H.G.I.'!C102+'05-IGRALIŠTA'!C102</f>
        <v>3130</v>
      </c>
      <c r="D103" s="100">
        <f>'01 -OPĆI'!D102+'02- KOMUNALNI'!D102+'03-SMEĆE'!D102+'04-PROMIDŽBA'!C102+'04-H.G.I.'!D102+'05-IGRALIŠTA'!D102+'08-PREFAKTURIRATI ALBANEŽ'!C102</f>
        <v>3769.9800000000005</v>
      </c>
      <c r="E103" s="125">
        <f>D103/C103</f>
        <v>1.2044664536741216</v>
      </c>
      <c r="F103" s="47"/>
    </row>
    <row r="104" spans="1:8" ht="24.95" customHeight="1" x14ac:dyDescent="0.25">
      <c r="A104" s="9"/>
      <c r="B104" s="8" t="s">
        <v>98</v>
      </c>
      <c r="C104" s="100">
        <f>'01 -OPĆI'!C103+'02- KOMUNALNI'!C103+'03-SMEĆE'!C103+'04-H.G.I.'!C103+'05-IGRALIŠTA'!C103</f>
        <v>161055</v>
      </c>
      <c r="D104" s="100">
        <f>'01 -OPĆI'!D103+'02- KOMUNALNI'!D103+'03-SMEĆE'!D103+'04-PROMIDŽBA'!C103+'04-H.G.I.'!D103+'05-IGRALIŠTA'!D103+'08-PREFAKTURIRATI ALBANEŽ'!C103</f>
        <v>185250.65999999997</v>
      </c>
      <c r="E104" s="125">
        <f t="shared" ref="E104:E105" si="3">D104/C104</f>
        <v>1.1502322808978298</v>
      </c>
      <c r="F104" s="47"/>
    </row>
    <row r="105" spans="1:8" ht="24.95" customHeight="1" x14ac:dyDescent="0.25">
      <c r="A105" s="9"/>
      <c r="B105" s="8" t="s">
        <v>99</v>
      </c>
      <c r="C105" s="100">
        <f>'01 -OPĆI'!C104+'02- KOMUNALNI'!C104+'03-SMEĆE'!C104+'04-H.G.I.'!C104+'05-IGRALIŠTA'!C104</f>
        <v>92000</v>
      </c>
      <c r="D105" s="100">
        <f>'01 -OPĆI'!D104+'02- KOMUNALNI'!D104+'03-SMEĆE'!D104+'04-PROMIDŽBA'!C104+'04-H.G.I.'!D104+'05-IGRALIŠTA'!D104+'08-PREFAKTURIRATI ALBANEŽ'!C104</f>
        <v>92692.239999999991</v>
      </c>
      <c r="E105" s="125">
        <f t="shared" si="3"/>
        <v>1.0075243478260869</v>
      </c>
      <c r="F105" s="47"/>
    </row>
    <row r="106" spans="1:8" s="52" customFormat="1" ht="24.95" customHeight="1" x14ac:dyDescent="0.25">
      <c r="A106" s="49" t="s">
        <v>15</v>
      </c>
      <c r="B106" s="50" t="s">
        <v>100</v>
      </c>
      <c r="C106" s="104">
        <f>C107</f>
        <v>10000</v>
      </c>
      <c r="D106" s="104">
        <f>D107</f>
        <v>31023.9</v>
      </c>
      <c r="E106" s="130">
        <f t="shared" ref="E106:E111" si="4">D106/C106</f>
        <v>3.1023900000000002</v>
      </c>
      <c r="F106" s="47"/>
    </row>
    <row r="107" spans="1:8" ht="24.95" customHeight="1" x14ac:dyDescent="0.25">
      <c r="A107" s="39"/>
      <c r="B107" s="16" t="s">
        <v>101</v>
      </c>
      <c r="C107" s="100">
        <f>'01 -OPĆI'!C106+'02- KOMUNALNI'!C106+'03-SMEĆE'!C106+'04-H.G.I.'!C106+'05-IGRALIŠTA'!C106</f>
        <v>10000</v>
      </c>
      <c r="D107" s="100">
        <f>'01 -OPĆI'!D106+'02- KOMUNALNI'!D106+'03-SMEĆE'!D106+'04-PROMIDŽBA'!C106+'04-H.G.I.'!D106+'05-IGRALIŠTA'!D106+'08-PREFAKTURIRATI ALBANEŽ'!C106</f>
        <v>31023.9</v>
      </c>
      <c r="E107" s="125">
        <f t="shared" si="4"/>
        <v>3.1023900000000002</v>
      </c>
      <c r="F107" s="47"/>
    </row>
    <row r="108" spans="1:8" s="52" customFormat="1" ht="24.95" customHeight="1" x14ac:dyDescent="0.25">
      <c r="A108" s="49" t="s">
        <v>19</v>
      </c>
      <c r="B108" s="50" t="s">
        <v>148</v>
      </c>
      <c r="C108" s="104">
        <f>C109</f>
        <v>0</v>
      </c>
      <c r="D108" s="104">
        <f>D109</f>
        <v>0</v>
      </c>
      <c r="E108" s="130" t="e">
        <f t="shared" si="4"/>
        <v>#DIV/0!</v>
      </c>
      <c r="F108" s="47"/>
    </row>
    <row r="109" spans="1:8" ht="24.95" customHeight="1" x14ac:dyDescent="0.25">
      <c r="A109" s="39"/>
      <c r="B109" s="16" t="s">
        <v>148</v>
      </c>
      <c r="C109" s="100">
        <f>'01 -OPĆI'!C108+'02- KOMUNALNI'!C108+'03-SMEĆE'!C108+'04-H.G.I.'!C108+'05-IGRALIŠTA'!C108</f>
        <v>0</v>
      </c>
      <c r="D109" s="100">
        <f>'01 -OPĆI'!D108+'02- KOMUNALNI'!D108+'03-SMEĆE'!D108+'04-H.G.I.'!D108+'05-IGRALIŠTA'!D108+'08-PREFAKTURIRATI ALBANEŽ'!C108+'04-PROMIDŽBA'!C108</f>
        <v>0</v>
      </c>
      <c r="E109" s="125" t="e">
        <f t="shared" si="4"/>
        <v>#DIV/0!</v>
      </c>
      <c r="F109" s="47"/>
    </row>
    <row r="110" spans="1:8" s="52" customFormat="1" ht="24.95" customHeight="1" x14ac:dyDescent="0.25">
      <c r="A110" s="49" t="s">
        <v>21</v>
      </c>
      <c r="B110" s="50" t="s">
        <v>102</v>
      </c>
      <c r="C110" s="104">
        <f>C111+C112+C113+C114+C115+C116+C117+C118+C119+C120+C121+C122+C123+C124+C125+C126</f>
        <v>311135</v>
      </c>
      <c r="D110" s="104">
        <f>D111+D112+D113+D114+D115+D116+D117+D118+D119+D120+D121+D122+D123+D124+D125+D126</f>
        <v>334889.99000000005</v>
      </c>
      <c r="E110" s="130">
        <f t="shared" si="4"/>
        <v>1.0763494624519905</v>
      </c>
      <c r="F110" s="47"/>
      <c r="G110" s="6"/>
      <c r="H110" s="98"/>
    </row>
    <row r="111" spans="1:8" ht="24.95" customHeight="1" x14ac:dyDescent="0.25">
      <c r="A111" s="9"/>
      <c r="B111" s="8" t="s">
        <v>103</v>
      </c>
      <c r="C111" s="100">
        <f>'01 -OPĆI'!C110+'02- KOMUNALNI'!C110+'03-SMEĆE'!C110+'04-H.G.I.'!C110+'05-IGRALIŠTA'!C110</f>
        <v>4100</v>
      </c>
      <c r="D111" s="100">
        <f>'01 -OPĆI'!D110+'02- KOMUNALNI'!D110+'03-SMEĆE'!D110+'04-PROMIDŽBA'!C110+'04-H.G.I.'!D110+'05-IGRALIŠTA'!D110+'08-PREFAKTURIRATI ALBANEŽ'!C110</f>
        <v>3770.79</v>
      </c>
      <c r="E111" s="125">
        <f t="shared" si="4"/>
        <v>0.91970487804878043</v>
      </c>
      <c r="F111" s="47"/>
    </row>
    <row r="112" spans="1:8" ht="24.95" customHeight="1" x14ac:dyDescent="0.25">
      <c r="A112" s="9"/>
      <c r="B112" s="8" t="s">
        <v>104</v>
      </c>
      <c r="C112" s="100">
        <f>'01 -OPĆI'!C111+'02- KOMUNALNI'!C111+'03-SMEĆE'!C111+'04-H.G.I.'!C111+'05-IGRALIŠTA'!C111</f>
        <v>810</v>
      </c>
      <c r="D112" s="100">
        <f>'01 -OPĆI'!D111+'02- KOMUNALNI'!D111+'03-SMEĆE'!D111+'04-PROMIDŽBA'!C111+'04-H.G.I.'!D111+'05-IGRALIŠTA'!D111+'08-PREFAKTURIRATI ALBANEŽ'!C111</f>
        <v>810</v>
      </c>
      <c r="E112" s="125">
        <f t="shared" ref="E112:E126" si="5">D112/C112</f>
        <v>1</v>
      </c>
      <c r="F112" s="47"/>
    </row>
    <row r="113" spans="1:8" ht="24.95" customHeight="1" x14ac:dyDescent="0.25">
      <c r="A113" s="9"/>
      <c r="B113" s="8" t="s">
        <v>105</v>
      </c>
      <c r="C113" s="100">
        <f>'01 -OPĆI'!C112+'02- KOMUNALNI'!C112+'03-SMEĆE'!C112+'04-H.G.I.'!C112+'05-IGRALIŠTA'!C112</f>
        <v>38490</v>
      </c>
      <c r="D113" s="100">
        <f>'01 -OPĆI'!D112+'02- KOMUNALNI'!D112+'03-SMEĆE'!D112+'04-PROMIDŽBA'!C112+'04-H.G.I.'!D112+'05-IGRALIŠTA'!D112+'08-PREFAKTURIRATI ALBANEŽ'!C112</f>
        <v>39160.299999999996</v>
      </c>
      <c r="E113" s="125">
        <f t="shared" si="5"/>
        <v>1.0174149129644061</v>
      </c>
      <c r="F113" s="47"/>
    </row>
    <row r="114" spans="1:8" ht="24.95" customHeight="1" x14ac:dyDescent="0.25">
      <c r="A114" s="9" t="s">
        <v>1</v>
      </c>
      <c r="B114" s="8" t="s">
        <v>106</v>
      </c>
      <c r="C114" s="100">
        <f>'01 -OPĆI'!C113+'02- KOMUNALNI'!C113+'03-SMEĆE'!C113+'04-H.G.I.'!C113+'05-IGRALIŠTA'!C113</f>
        <v>169840</v>
      </c>
      <c r="D114" s="100">
        <f>'01 -OPĆI'!D113+'02- KOMUNALNI'!D113+'03-SMEĆE'!D113+'04-PROMIDŽBA'!C113+'04-H.G.I.'!D113+'05-IGRALIŠTA'!D113+'08-PREFAKTURIRATI ALBANEŽ'!C113</f>
        <v>190117.52000000002</v>
      </c>
      <c r="E114" s="125">
        <f t="shared" si="5"/>
        <v>1.1193918982571833</v>
      </c>
      <c r="F114" s="47"/>
    </row>
    <row r="115" spans="1:8" ht="24.95" customHeight="1" x14ac:dyDescent="0.25">
      <c r="A115" s="9"/>
      <c r="B115" s="8" t="s">
        <v>107</v>
      </c>
      <c r="C115" s="100">
        <f>'01 -OPĆI'!C114+'02- KOMUNALNI'!C114+'03-SMEĆE'!C114+'04-H.G.I.'!C114+'05-IGRALIŠTA'!C114</f>
        <v>9500</v>
      </c>
      <c r="D115" s="100">
        <f>'01 -OPĆI'!D114+'02- KOMUNALNI'!D114+'03-SMEĆE'!D114+'04-PROMIDŽBA'!C114+'04-H.G.I.'!D114+'05-IGRALIŠTA'!D114+'08-PREFAKTURIRATI ALBANEŽ'!C114</f>
        <v>9548.0399999999991</v>
      </c>
      <c r="E115" s="125">
        <f t="shared" si="5"/>
        <v>1.005056842105263</v>
      </c>
      <c r="F115" s="47"/>
    </row>
    <row r="116" spans="1:8" ht="24.95" customHeight="1" x14ac:dyDescent="0.25">
      <c r="A116" s="9"/>
      <c r="B116" s="8" t="s">
        <v>108</v>
      </c>
      <c r="C116" s="100">
        <f>'01 -OPĆI'!C115+'02- KOMUNALNI'!C115+'03-SMEĆE'!C115+'04-H.G.I.'!C115+'05-IGRALIŠTA'!C115</f>
        <v>46550</v>
      </c>
      <c r="D116" s="100">
        <f>'01 -OPĆI'!D115+'02- KOMUNALNI'!D115+'03-SMEĆE'!D115+'04-PROMIDŽBA'!C115+'04-H.G.I.'!D115+'05-IGRALIŠTA'!D115+'08-PREFAKTURIRATI ALBANEŽ'!C115</f>
        <v>42457.15</v>
      </c>
      <c r="E116" s="125">
        <f t="shared" si="5"/>
        <v>0.9120762620837809</v>
      </c>
      <c r="F116" s="47"/>
    </row>
    <row r="117" spans="1:8" ht="24.95" customHeight="1" x14ac:dyDescent="0.25">
      <c r="A117" s="9"/>
      <c r="B117" s="8" t="s">
        <v>109</v>
      </c>
      <c r="C117" s="100">
        <f>'01 -OPĆI'!C116+'02- KOMUNALNI'!C116+'03-SMEĆE'!C116+'04-H.G.I.'!C116+'05-IGRALIŠTA'!C116</f>
        <v>18000</v>
      </c>
      <c r="D117" s="100">
        <f>'01 -OPĆI'!D116+'02- KOMUNALNI'!D116+'03-SMEĆE'!D116+'04-PROMIDŽBA'!C116+'04-H.G.I.'!D116+'05-IGRALIŠTA'!D116+'08-PREFAKTURIRATI ALBANEŽ'!C116</f>
        <v>18556.890000000003</v>
      </c>
      <c r="E117" s="125">
        <f t="shared" si="5"/>
        <v>1.0309383333333335</v>
      </c>
      <c r="F117" s="47"/>
    </row>
    <row r="118" spans="1:8" ht="24.95" customHeight="1" x14ac:dyDescent="0.25">
      <c r="A118" s="9"/>
      <c r="B118" s="8" t="s">
        <v>110</v>
      </c>
      <c r="C118" s="100">
        <f>'01 -OPĆI'!C117+'02- KOMUNALNI'!C117+'03-SMEĆE'!C117+'04-H.G.I.'!C117+'05-IGRALIŠTA'!C117</f>
        <v>700</v>
      </c>
      <c r="D118" s="100">
        <f>'01 -OPĆI'!D117+'02- KOMUNALNI'!D117+'03-SMEĆE'!D117+'04-PROMIDŽBA'!C117+'04-H.G.I.'!D117+'05-IGRALIŠTA'!D117+'08-PREFAKTURIRATI ALBANEŽ'!C117</f>
        <v>696.79</v>
      </c>
      <c r="E118" s="125">
        <f t="shared" si="5"/>
        <v>0.9954142857142857</v>
      </c>
      <c r="F118" s="47"/>
    </row>
    <row r="119" spans="1:8" ht="24.95" customHeight="1" x14ac:dyDescent="0.25">
      <c r="A119" s="9"/>
      <c r="B119" s="8" t="s">
        <v>111</v>
      </c>
      <c r="C119" s="100">
        <f>'01 -OPĆI'!C118+'02- KOMUNALNI'!C118+'03-SMEĆE'!C118+'04-H.G.I.'!C118+'05-IGRALIŠTA'!C118</f>
        <v>4300</v>
      </c>
      <c r="D119" s="100">
        <f>'01 -OPĆI'!D118+'02- KOMUNALNI'!D118+'03-SMEĆE'!D118+'04-PROMIDŽBA'!C118+'04-H.G.I.'!D118+'05-IGRALIŠTA'!D118+'08-PREFAKTURIRATI ALBANEŽ'!C118</f>
        <v>6652.82</v>
      </c>
      <c r="E119" s="125">
        <f t="shared" si="5"/>
        <v>1.5471674418604651</v>
      </c>
      <c r="F119" s="47"/>
    </row>
    <row r="120" spans="1:8" ht="24.95" hidden="1" customHeight="1" x14ac:dyDescent="0.25">
      <c r="A120" s="9"/>
      <c r="B120" s="8" t="s">
        <v>112</v>
      </c>
      <c r="C120" s="100">
        <f>'01 -OPĆI'!C119+'02- KOMUNALNI'!C119+'03-SMEĆE'!C119+'04-H.G.I.'!C119+'05-IGRALIŠTA'!C119</f>
        <v>0</v>
      </c>
      <c r="D120" s="100">
        <f>'01 -OPĆI'!D119+'02- KOMUNALNI'!D119+'03-SMEĆE'!D119+'04-PROMIDŽBA'!C119+'04-H.G.I.'!D119+'05-IGRALIŠTA'!D119+'08-PREFAKTURIRATI ALBANEŽ'!C119</f>
        <v>0</v>
      </c>
      <c r="E120" s="125"/>
      <c r="F120" s="47"/>
    </row>
    <row r="121" spans="1:8" ht="24.95" hidden="1" customHeight="1" x14ac:dyDescent="0.25">
      <c r="A121" s="9"/>
      <c r="B121" s="8" t="s">
        <v>113</v>
      </c>
      <c r="C121" s="100">
        <f>'01 -OPĆI'!C120+'02- KOMUNALNI'!C120+'03-SMEĆE'!C120+'04-H.G.I.'!C120+'05-IGRALIŠTA'!C120</f>
        <v>0</v>
      </c>
      <c r="D121" s="100">
        <f>'01 -OPĆI'!D120+'02- KOMUNALNI'!D120+'03-SMEĆE'!D120+'04-PROMIDŽBA'!C120+'04-H.G.I.'!D120+'05-IGRALIŠTA'!D120+'08-PREFAKTURIRATI ALBANEŽ'!C120</f>
        <v>0</v>
      </c>
      <c r="E121" s="125"/>
      <c r="F121" s="47"/>
    </row>
    <row r="122" spans="1:8" ht="24.95" customHeight="1" x14ac:dyDescent="0.25">
      <c r="A122" s="9"/>
      <c r="B122" s="8" t="s">
        <v>130</v>
      </c>
      <c r="C122" s="100">
        <f>'01 -OPĆI'!C121+'02- KOMUNALNI'!C121+'03-SMEĆE'!C121+'04-H.G.I.'!C121+'05-IGRALIŠTA'!C121</f>
        <v>1150</v>
      </c>
      <c r="D122" s="100">
        <f>'01 -OPĆI'!D121+'02- KOMUNALNI'!D121+'03-SMEĆE'!D121+'04-PROMIDŽBA'!C121+'04-H.G.I.'!D121+'05-IGRALIŠTA'!D121+'08-PREFAKTURIRATI ALBANEŽ'!C121</f>
        <v>1263.78</v>
      </c>
      <c r="E122" s="125">
        <f t="shared" si="5"/>
        <v>1.0989391304347826</v>
      </c>
      <c r="F122" s="47"/>
    </row>
    <row r="123" spans="1:8" ht="24.95" customHeight="1" x14ac:dyDescent="0.25">
      <c r="A123" s="9"/>
      <c r="B123" s="8" t="s">
        <v>115</v>
      </c>
      <c r="C123" s="100">
        <f>'01 -OPĆI'!C122+'02- KOMUNALNI'!C122+'03-SMEĆE'!C122+'04-H.G.I.'!C122+'05-IGRALIŠTA'!C122</f>
        <v>3120</v>
      </c>
      <c r="D123" s="100">
        <f>'01 -OPĆI'!D122+'02- KOMUNALNI'!D122+'03-SMEĆE'!D122+'04-PROMIDŽBA'!C122+'04-H.G.I.'!D122+'05-IGRALIŠTA'!D122+'08-PREFAKTURIRATI ALBANEŽ'!C122</f>
        <v>3927.49</v>
      </c>
      <c r="E123" s="125">
        <f t="shared" si="5"/>
        <v>1.2588108974358974</v>
      </c>
      <c r="F123" s="47"/>
    </row>
    <row r="124" spans="1:8" ht="24.95" customHeight="1" x14ac:dyDescent="0.25">
      <c r="A124" s="9"/>
      <c r="B124" s="8" t="s">
        <v>116</v>
      </c>
      <c r="C124" s="100">
        <f>'01 -OPĆI'!C123+'02- KOMUNALNI'!C123+'03-SMEĆE'!C123+'04-H.G.I.'!C123+'05-IGRALIŠTA'!C123</f>
        <v>683</v>
      </c>
      <c r="D124" s="100">
        <f>'01 -OPĆI'!D123+'02- KOMUNALNI'!D123+'03-SMEĆE'!D123+'04-PROMIDŽBA'!C123+'04-H.G.I.'!D123+'05-IGRALIŠTA'!D123+'08-PREFAKTURIRATI ALBANEŽ'!C123</f>
        <v>933.55000000000007</v>
      </c>
      <c r="E124" s="125">
        <f t="shared" si="5"/>
        <v>1.3668374816983895</v>
      </c>
      <c r="F124" s="47"/>
    </row>
    <row r="125" spans="1:8" ht="24.95" customHeight="1" x14ac:dyDescent="0.25">
      <c r="A125" s="9"/>
      <c r="B125" s="8" t="s">
        <v>117</v>
      </c>
      <c r="C125" s="100">
        <f>'01 -OPĆI'!C124+'02- KOMUNALNI'!C124+'03-SMEĆE'!C124+'04-H.G.I.'!C124+'05-IGRALIŠTA'!C124</f>
        <v>412</v>
      </c>
      <c r="D125" s="100">
        <f>'01 -OPĆI'!D124+'02- KOMUNALNI'!D124+'03-SMEĆE'!D124+'04-PROMIDŽBA'!C124+'04-H.G.I.'!D124+'05-IGRALIŠTA'!D124+'08-PREFAKTURIRATI ALBANEŽ'!C124</f>
        <v>412</v>
      </c>
      <c r="E125" s="125">
        <f t="shared" si="5"/>
        <v>1</v>
      </c>
      <c r="F125" s="47"/>
    </row>
    <row r="126" spans="1:8" ht="24.95" customHeight="1" x14ac:dyDescent="0.25">
      <c r="A126" s="9"/>
      <c r="B126" s="8" t="s">
        <v>118</v>
      </c>
      <c r="C126" s="100">
        <f>'01 -OPĆI'!C125+'02- KOMUNALNI'!C125+'03-SMEĆE'!C125+'04-H.G.I.'!C125+'05-IGRALIŠTA'!C125</f>
        <v>13480</v>
      </c>
      <c r="D126" s="100">
        <f>'01 -OPĆI'!D125+'02- KOMUNALNI'!D125+'03-SMEĆE'!D125+'04-PROMIDŽBA'!C125+'04-H.G.I.'!D125+'05-IGRALIŠTA'!D125+'08-PREFAKTURIRATI ALBANEŽ'!C125</f>
        <v>16582.87</v>
      </c>
      <c r="E126" s="125">
        <f t="shared" si="5"/>
        <v>1.230183234421365</v>
      </c>
      <c r="F126" s="47"/>
    </row>
    <row r="127" spans="1:8" s="52" customFormat="1" ht="24.95" customHeight="1" x14ac:dyDescent="0.25">
      <c r="A127" s="54" t="s">
        <v>23</v>
      </c>
      <c r="B127" s="55" t="s">
        <v>119</v>
      </c>
      <c r="C127" s="105">
        <f>C128+C129</f>
        <v>15583</v>
      </c>
      <c r="D127" s="105">
        <f>D128+D129</f>
        <v>18265.12</v>
      </c>
      <c r="E127" s="139">
        <f>D127/C127</f>
        <v>1.1721183340820125</v>
      </c>
      <c r="F127" s="47"/>
      <c r="G127" s="6"/>
      <c r="H127" s="98"/>
    </row>
    <row r="128" spans="1:8" ht="24.95" customHeight="1" x14ac:dyDescent="0.25">
      <c r="A128" s="9"/>
      <c r="B128" s="8" t="s">
        <v>120</v>
      </c>
      <c r="C128" s="100">
        <f>'01 -OPĆI'!C127+'02- KOMUNALNI'!C127+'03-SMEĆE'!C127+'04-H.G.I.'!C127+'05-IGRALIŠTA'!C127</f>
        <v>13</v>
      </c>
      <c r="D128" s="100">
        <f>'01 -OPĆI'!D127+'02- KOMUNALNI'!D127+'03-SMEĆE'!D127+'04-PROMIDŽBA'!C127+'04-H.G.I.'!D127+'05-IGRALIŠTA'!D127+'08-PREFAKTURIRATI ALBANEŽ'!C127</f>
        <v>11.75</v>
      </c>
      <c r="E128" s="125">
        <f>D128/C128</f>
        <v>0.90384615384615385</v>
      </c>
      <c r="F128" s="47"/>
    </row>
    <row r="129" spans="1:6" ht="24.95" customHeight="1" x14ac:dyDescent="0.25">
      <c r="A129" s="9"/>
      <c r="B129" s="8" t="s">
        <v>121</v>
      </c>
      <c r="C129" s="100">
        <f>'01 -OPĆI'!C128+'02- KOMUNALNI'!C128+'03-SMEĆE'!C128+'04-H.G.I.'!C128+'05-IGRALIŠTA'!C128</f>
        <v>15570</v>
      </c>
      <c r="D129" s="100">
        <f>'01 -OPĆI'!D128+'02- KOMUNALNI'!D128+'03-SMEĆE'!D128+'04-PROMIDŽBA'!C128+'04-H.G.I.'!D128+'05-IGRALIŠTA'!D128+'08-PREFAKTURIRATI ALBANEŽ'!C128</f>
        <v>18253.37</v>
      </c>
      <c r="E129" s="125">
        <f>D129/C129</f>
        <v>1.1723423249839433</v>
      </c>
      <c r="F129" s="47"/>
    </row>
    <row r="130" spans="1:6" s="52" customFormat="1" ht="24.95" customHeight="1" x14ac:dyDescent="0.25">
      <c r="A130" s="54" t="s">
        <v>25</v>
      </c>
      <c r="B130" s="55" t="s">
        <v>122</v>
      </c>
      <c r="C130" s="105">
        <f>C131+C132+C133+C134</f>
        <v>9485</v>
      </c>
      <c r="D130" s="105">
        <f>D131+D132+D133+D134</f>
        <v>1850.69</v>
      </c>
      <c r="E130" s="139">
        <f>D130/C130</f>
        <v>0.19511755403268319</v>
      </c>
      <c r="F130" s="47"/>
    </row>
    <row r="131" spans="1:6" s="43" customFormat="1" ht="24.95" customHeight="1" x14ac:dyDescent="0.25">
      <c r="A131" s="44"/>
      <c r="B131" s="18" t="s">
        <v>123</v>
      </c>
      <c r="C131" s="100">
        <f>'01 -OPĆI'!C130+'02- KOMUNALNI'!C130+'03-SMEĆE'!C130+'04-H.G.I.'!C130+'05-IGRALIŠTA'!C130</f>
        <v>8535</v>
      </c>
      <c r="D131" s="100">
        <f>'01 -OPĆI'!D130+'02- KOMUNALNI'!D130+'03-SMEĆE'!D130+'04-PROMIDŽBA'!C130+'04-H.G.I.'!D130+'05-IGRALIŠTA'!D130+'08-PREFAKTURIRATI ALBANEŽ'!C130</f>
        <v>930.06</v>
      </c>
      <c r="E131" s="125">
        <f>D131/C131</f>
        <v>0.10897012302284709</v>
      </c>
      <c r="F131" s="47"/>
    </row>
    <row r="132" spans="1:6" ht="30" customHeight="1" x14ac:dyDescent="0.25">
      <c r="A132" s="9"/>
      <c r="B132" s="8" t="s">
        <v>124</v>
      </c>
      <c r="C132" s="100">
        <f>'01 -OPĆI'!C131+'02- KOMUNALNI'!C131+'03-SMEĆE'!C131+'04-H.G.I.'!C131+'05-IGRALIŠTA'!C131</f>
        <v>550</v>
      </c>
      <c r="D132" s="100">
        <f>'01 -OPĆI'!D131+'02- KOMUNALNI'!D131+'03-SMEĆE'!D131+'04-PROMIDŽBA'!C131+'04-H.G.I.'!D131+'05-IGRALIŠTA'!D131+'08-PREFAKTURIRATI ALBANEŽ'!C131</f>
        <v>513.98</v>
      </c>
      <c r="E132" s="125">
        <f t="shared" ref="E132:E134" si="6">D132/C132</f>
        <v>0.93450909090909096</v>
      </c>
      <c r="F132" s="47"/>
    </row>
    <row r="133" spans="1:6" ht="24.95" customHeight="1" x14ac:dyDescent="0.25">
      <c r="A133" s="9"/>
      <c r="B133" s="8" t="s">
        <v>125</v>
      </c>
      <c r="C133" s="100">
        <f>'01 -OPĆI'!C132+'02- KOMUNALNI'!C132+'03-SMEĆE'!C132+'04-H.G.I.'!C132+'05-IGRALIŠTA'!C132</f>
        <v>398</v>
      </c>
      <c r="D133" s="100">
        <f>'01 -OPĆI'!D132+'02- KOMUNALNI'!D132+'03-SMEĆE'!D132+'04-PROMIDŽBA'!C132+'04-H.G.I.'!D132+'05-IGRALIŠTA'!D132+'08-PREFAKTURIRATI ALBANEŽ'!C132</f>
        <v>398</v>
      </c>
      <c r="E133" s="125">
        <f t="shared" si="6"/>
        <v>1</v>
      </c>
      <c r="F133" s="47"/>
    </row>
    <row r="134" spans="1:6" ht="24.95" customHeight="1" x14ac:dyDescent="0.25">
      <c r="A134" s="9"/>
      <c r="B134" s="8" t="s">
        <v>126</v>
      </c>
      <c r="C134" s="100">
        <f>'01 -OPĆI'!C133+'02- KOMUNALNI'!C133+'03-SMEĆE'!C133+'04-H.G.I.'!C133+'05-IGRALIŠTA'!C133</f>
        <v>2</v>
      </c>
      <c r="D134" s="100">
        <f>'01 -OPĆI'!D133+'02- KOMUNALNI'!D133+'03-SMEĆE'!D133+'04-PROMIDŽBA'!C133+'04-H.G.I.'!D133+'05-IGRALIŠTA'!D133+'08-PREFAKTURIRATI ALBANEŽ'!C133</f>
        <v>8.65</v>
      </c>
      <c r="E134" s="125">
        <f t="shared" si="6"/>
        <v>4.3250000000000002</v>
      </c>
      <c r="F134" s="47"/>
    </row>
    <row r="135" spans="1:6" s="53" customFormat="1" ht="24.95" customHeight="1" x14ac:dyDescent="0.25">
      <c r="A135" s="12" t="s">
        <v>27</v>
      </c>
      <c r="B135" s="22" t="s">
        <v>128</v>
      </c>
      <c r="C135" s="110">
        <f t="shared" ref="C135" si="7">C10-C30</f>
        <v>-214455.18000000017</v>
      </c>
      <c r="D135" s="110">
        <f t="shared" ref="D135" si="8">D10-D30</f>
        <v>-327617.87000000058</v>
      </c>
      <c r="E135" s="142">
        <f>D135/C135</f>
        <v>1.5276752466412811</v>
      </c>
      <c r="F135" s="47"/>
    </row>
  </sheetData>
  <mergeCells count="11">
    <mergeCell ref="A27:A29"/>
    <mergeCell ref="B27:B29"/>
    <mergeCell ref="D27:D29"/>
    <mergeCell ref="E27:E29"/>
    <mergeCell ref="C27:C29"/>
    <mergeCell ref="B4:E4"/>
    <mergeCell ref="A7:A9"/>
    <mergeCell ref="B7:B9"/>
    <mergeCell ref="D7:D9"/>
    <mergeCell ref="E7:E9"/>
    <mergeCell ref="C7:C9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4"/>
  <sheetViews>
    <sheetView topLeftCell="A158" workbookViewId="0">
      <selection activeCell="H23" sqref="H23"/>
    </sheetView>
  </sheetViews>
  <sheetFormatPr defaultRowHeight="15" x14ac:dyDescent="0.25"/>
  <cols>
    <col min="1" max="1" width="7.140625" style="38" customWidth="1"/>
    <col min="2" max="2" width="31.140625" style="45" customWidth="1"/>
    <col min="3" max="4" width="17.5703125" style="77" customWidth="1"/>
    <col min="5" max="5" width="19.42578125" style="77" customWidth="1"/>
    <col min="6" max="6" width="11.7109375" style="27" customWidth="1"/>
    <col min="7" max="7" width="9.140625" style="27"/>
    <col min="8" max="8" width="12.140625" style="27" bestFit="1" customWidth="1"/>
    <col min="9" max="16384" width="9.140625" style="27"/>
  </cols>
  <sheetData>
    <row r="1" spans="1:10" x14ac:dyDescent="0.25">
      <c r="A1" s="61"/>
      <c r="B1" s="62"/>
      <c r="C1" s="63"/>
      <c r="D1" s="63"/>
      <c r="E1" s="63"/>
    </row>
    <row r="2" spans="1:10" x14ac:dyDescent="0.25">
      <c r="A2" s="64"/>
      <c r="B2" s="14" t="s">
        <v>0</v>
      </c>
      <c r="C2" s="96"/>
      <c r="D2" s="96"/>
      <c r="E2" s="96"/>
    </row>
    <row r="3" spans="1:10" s="47" customFormat="1" ht="15.75" x14ac:dyDescent="0.25">
      <c r="A3" s="1" t="s">
        <v>1</v>
      </c>
      <c r="B3" s="81" t="s">
        <v>178</v>
      </c>
      <c r="C3" s="25"/>
      <c r="D3" s="25"/>
      <c r="E3" s="25"/>
    </row>
    <row r="4" spans="1:10" ht="15.75" x14ac:dyDescent="0.25">
      <c r="A4" s="66"/>
      <c r="B4" s="144" t="s">
        <v>169</v>
      </c>
      <c r="C4" s="144"/>
      <c r="D4" s="144"/>
      <c r="E4" s="144"/>
    </row>
    <row r="5" spans="1:10" ht="15.75" x14ac:dyDescent="0.25">
      <c r="A5" s="32"/>
      <c r="B5" s="30"/>
      <c r="C5" s="31"/>
      <c r="D5" s="31"/>
      <c r="E5" s="31"/>
    </row>
    <row r="6" spans="1:10" s="28" customFormat="1" ht="15" customHeight="1" x14ac:dyDescent="0.25">
      <c r="A6" s="161" t="s">
        <v>1</v>
      </c>
      <c r="B6" s="164" t="s">
        <v>2</v>
      </c>
      <c r="C6" s="151" t="s">
        <v>161</v>
      </c>
      <c r="D6" s="151" t="s">
        <v>174</v>
      </c>
      <c r="E6" s="151" t="s">
        <v>175</v>
      </c>
    </row>
    <row r="7" spans="1:10" s="28" customFormat="1" ht="15" customHeight="1" x14ac:dyDescent="0.25">
      <c r="A7" s="162"/>
      <c r="B7" s="165"/>
      <c r="C7" s="152"/>
      <c r="D7" s="152"/>
      <c r="E7" s="152"/>
    </row>
    <row r="8" spans="1:10" s="28" customFormat="1" ht="43.5" customHeight="1" x14ac:dyDescent="0.25">
      <c r="A8" s="163"/>
      <c r="B8" s="166"/>
      <c r="C8" s="153"/>
      <c r="D8" s="153"/>
      <c r="E8" s="153"/>
    </row>
    <row r="9" spans="1:10" s="28" customFormat="1" ht="30" customHeight="1" x14ac:dyDescent="0.25">
      <c r="A9" s="59" t="s">
        <v>3</v>
      </c>
      <c r="B9" s="60" t="s">
        <v>4</v>
      </c>
      <c r="C9" s="99">
        <f>C10+C11+C12+C13+C14+C15+C16+C17+C18+C19+C20+C21+C22+C23+C24+C25</f>
        <v>31800</v>
      </c>
      <c r="D9" s="99">
        <f>D10+D11+D12+D13+D14+D15+D16+D17+D18+D19+D20+D21+D22+D23+D24+D25</f>
        <v>31856.930000000004</v>
      </c>
      <c r="E9" s="127">
        <f>D9/C9</f>
        <v>1.0017902515723272</v>
      </c>
    </row>
    <row r="10" spans="1:10" ht="30" customHeight="1" x14ac:dyDescent="0.25">
      <c r="A10" s="35"/>
      <c r="B10" s="16" t="s">
        <v>6</v>
      </c>
      <c r="C10" s="100">
        <v>27500</v>
      </c>
      <c r="D10" s="100">
        <v>27448.29</v>
      </c>
      <c r="E10" s="125">
        <f>D10/C10</f>
        <v>0.99811963636363643</v>
      </c>
      <c r="G10" s="160"/>
      <c r="H10" s="160"/>
      <c r="I10" s="160"/>
      <c r="J10" s="160"/>
    </row>
    <row r="11" spans="1:10" ht="30" customHeight="1" x14ac:dyDescent="0.25">
      <c r="A11" s="37"/>
      <c r="B11" s="8" t="s">
        <v>8</v>
      </c>
      <c r="C11" s="100"/>
      <c r="D11" s="100"/>
      <c r="E11" s="125"/>
    </row>
    <row r="12" spans="1:10" ht="30" customHeight="1" x14ac:dyDescent="0.25">
      <c r="A12" s="37"/>
      <c r="B12" s="8" t="s">
        <v>10</v>
      </c>
      <c r="C12" s="100"/>
      <c r="D12" s="100"/>
      <c r="E12" s="125"/>
    </row>
    <row r="13" spans="1:10" ht="30" customHeight="1" x14ac:dyDescent="0.25">
      <c r="A13" s="35"/>
      <c r="B13" s="8" t="s">
        <v>12</v>
      </c>
      <c r="C13" s="100"/>
      <c r="D13" s="100"/>
      <c r="E13" s="125"/>
    </row>
    <row r="14" spans="1:10" ht="30" customHeight="1" x14ac:dyDescent="0.25">
      <c r="A14" s="37"/>
      <c r="B14" s="8" t="s">
        <v>14</v>
      </c>
      <c r="C14" s="100"/>
      <c r="D14" s="100"/>
      <c r="E14" s="125"/>
    </row>
    <row r="15" spans="1:10" ht="30" customHeight="1" x14ac:dyDescent="0.25">
      <c r="A15" s="37"/>
      <c r="B15" s="8" t="s">
        <v>16</v>
      </c>
      <c r="C15" s="100"/>
      <c r="D15" s="100"/>
      <c r="E15" s="125"/>
    </row>
    <row r="16" spans="1:10" ht="30" customHeight="1" x14ac:dyDescent="0.25">
      <c r="A16" s="35"/>
      <c r="B16" s="8" t="s">
        <v>18</v>
      </c>
      <c r="C16" s="100"/>
      <c r="D16" s="100"/>
      <c r="E16" s="125"/>
    </row>
    <row r="17" spans="1:5" ht="30" customHeight="1" x14ac:dyDescent="0.25">
      <c r="A17" s="37"/>
      <c r="B17" s="8" t="s">
        <v>20</v>
      </c>
      <c r="C17" s="100"/>
      <c r="D17" s="100"/>
      <c r="E17" s="125"/>
    </row>
    <row r="18" spans="1:5" ht="30" customHeight="1" x14ac:dyDescent="0.25">
      <c r="A18" s="37"/>
      <c r="B18" s="8" t="s">
        <v>22</v>
      </c>
      <c r="C18" s="100"/>
      <c r="D18" s="100"/>
      <c r="E18" s="125"/>
    </row>
    <row r="19" spans="1:5" ht="30" customHeight="1" x14ac:dyDescent="0.25">
      <c r="A19" s="35"/>
      <c r="B19" s="8" t="s">
        <v>24</v>
      </c>
      <c r="C19" s="100"/>
      <c r="D19" s="100"/>
      <c r="E19" s="125"/>
    </row>
    <row r="20" spans="1:5" ht="30" customHeight="1" x14ac:dyDescent="0.25">
      <c r="A20" s="37"/>
      <c r="B20" s="8" t="s">
        <v>160</v>
      </c>
      <c r="C20" s="100"/>
      <c r="D20" s="100"/>
      <c r="E20" s="125"/>
    </row>
    <row r="21" spans="1:5" ht="30" customHeight="1" x14ac:dyDescent="0.25">
      <c r="A21" s="37"/>
      <c r="B21" s="8" t="s">
        <v>28</v>
      </c>
      <c r="C21" s="100"/>
      <c r="D21" s="100"/>
      <c r="E21" s="125"/>
    </row>
    <row r="22" spans="1:5" ht="30" customHeight="1" x14ac:dyDescent="0.25">
      <c r="A22" s="35"/>
      <c r="B22" s="8" t="s">
        <v>30</v>
      </c>
      <c r="C22" s="101">
        <v>180</v>
      </c>
      <c r="D22" s="100">
        <v>252.54</v>
      </c>
      <c r="E22" s="125">
        <f t="shared" ref="E22:E25" si="0">D22/C22</f>
        <v>1.403</v>
      </c>
    </row>
    <row r="23" spans="1:5" ht="30" customHeight="1" x14ac:dyDescent="0.25">
      <c r="A23" s="37"/>
      <c r="B23" s="8" t="s">
        <v>32</v>
      </c>
      <c r="C23" s="101">
        <v>120</v>
      </c>
      <c r="D23" s="100">
        <f>183.95+107.5</f>
        <v>291.45</v>
      </c>
      <c r="E23" s="125">
        <f t="shared" si="0"/>
        <v>2.42875</v>
      </c>
    </row>
    <row r="24" spans="1:5" ht="30" customHeight="1" x14ac:dyDescent="0.25">
      <c r="A24" s="37"/>
      <c r="B24" s="8" t="s">
        <v>34</v>
      </c>
      <c r="C24" s="101"/>
      <c r="D24" s="100"/>
      <c r="E24" s="125"/>
    </row>
    <row r="25" spans="1:5" s="77" customFormat="1" ht="30" customHeight="1" x14ac:dyDescent="0.25">
      <c r="A25" s="35"/>
      <c r="B25" s="8" t="s">
        <v>36</v>
      </c>
      <c r="C25" s="101">
        <v>4000</v>
      </c>
      <c r="D25" s="100">
        <v>3864.65</v>
      </c>
      <c r="E25" s="125">
        <f t="shared" si="0"/>
        <v>0.96616250000000004</v>
      </c>
    </row>
    <row r="26" spans="1:5" s="58" customFormat="1" ht="30" customHeight="1" x14ac:dyDescent="0.25">
      <c r="A26" s="167" t="s">
        <v>1</v>
      </c>
      <c r="B26" s="168" t="s">
        <v>37</v>
      </c>
      <c r="C26" s="151" t="s">
        <v>161</v>
      </c>
      <c r="D26" s="151" t="s">
        <v>174</v>
      </c>
      <c r="E26" s="151" t="s">
        <v>175</v>
      </c>
    </row>
    <row r="27" spans="1:5" s="58" customFormat="1" ht="46.5" customHeight="1" x14ac:dyDescent="0.25">
      <c r="A27" s="167"/>
      <c r="B27" s="168"/>
      <c r="C27" s="152"/>
      <c r="D27" s="152"/>
      <c r="E27" s="152"/>
    </row>
    <row r="28" spans="1:5" s="58" customFormat="1" ht="30" hidden="1" customHeight="1" x14ac:dyDescent="0.25">
      <c r="A28" s="167"/>
      <c r="B28" s="168"/>
      <c r="C28" s="153"/>
      <c r="D28" s="153"/>
      <c r="E28" s="153"/>
    </row>
    <row r="29" spans="1:5" s="58" customFormat="1" ht="30" customHeight="1" x14ac:dyDescent="0.25">
      <c r="A29" s="69" t="s">
        <v>38</v>
      </c>
      <c r="B29" s="60" t="s">
        <v>39</v>
      </c>
      <c r="C29" s="102">
        <f t="shared" ref="C29" si="1">C31+C48+C99+C101+C105+C109+C126+C129+C107</f>
        <v>351557</v>
      </c>
      <c r="D29" s="102">
        <f>D31+D48+D99+D101+D105+D109+D126+D129+D107</f>
        <v>354284.95</v>
      </c>
      <c r="E29" s="128">
        <f>D29/C29</f>
        <v>1.0077596236172228</v>
      </c>
    </row>
    <row r="30" spans="1:5" ht="30" customHeight="1" x14ac:dyDescent="0.25">
      <c r="A30" s="39"/>
      <c r="B30" s="40"/>
      <c r="C30" s="103"/>
      <c r="D30" s="100"/>
      <c r="E30" s="129"/>
    </row>
    <row r="31" spans="1:5" s="67" customFormat="1" ht="30" customHeight="1" x14ac:dyDescent="0.25">
      <c r="A31" s="49" t="s">
        <v>5</v>
      </c>
      <c r="B31" s="50" t="s">
        <v>40</v>
      </c>
      <c r="C31" s="104">
        <f t="shared" ref="C31" si="2">C32+C33+C34+C35+C36+C37+C38+C39+C40+C41+C42+C43+C44+C45+C46+C47</f>
        <v>26730</v>
      </c>
      <c r="D31" s="104">
        <f>D32+D33+D34+D35+D36+D37+D38+D39+D40+D41+D42+D43+D44+D45+D46+D47</f>
        <v>25059.84</v>
      </c>
      <c r="E31" s="130">
        <f>D31/C31</f>
        <v>0.93751739618406282</v>
      </c>
    </row>
    <row r="32" spans="1:5" s="46" customFormat="1" ht="30" customHeight="1" x14ac:dyDescent="0.25">
      <c r="A32" s="42"/>
      <c r="B32" s="18" t="s">
        <v>41</v>
      </c>
      <c r="C32" s="101"/>
      <c r="D32" s="100"/>
      <c r="E32" s="126"/>
    </row>
    <row r="33" spans="1:5" s="46" customFormat="1" ht="30" customHeight="1" x14ac:dyDescent="0.25">
      <c r="A33" s="42"/>
      <c r="B33" s="18" t="s">
        <v>42</v>
      </c>
      <c r="C33" s="101">
        <v>150</v>
      </c>
      <c r="D33" s="100">
        <f>56+117.17+0.14</f>
        <v>173.31</v>
      </c>
      <c r="E33" s="126">
        <f>D33/C33</f>
        <v>1.1554</v>
      </c>
    </row>
    <row r="34" spans="1:5" ht="30" customHeight="1" x14ac:dyDescent="0.25">
      <c r="A34" s="9" t="s">
        <v>1</v>
      </c>
      <c r="B34" s="8" t="s">
        <v>43</v>
      </c>
      <c r="C34" s="101">
        <v>2280</v>
      </c>
      <c r="D34" s="100">
        <f>16.63+2171.92</f>
        <v>2188.5500000000002</v>
      </c>
      <c r="E34" s="126">
        <f t="shared" ref="E34:E95" si="3">D34/C34</f>
        <v>0.9598903508771931</v>
      </c>
    </row>
    <row r="35" spans="1:5" ht="30" customHeight="1" x14ac:dyDescent="0.25">
      <c r="A35" s="9"/>
      <c r="B35" s="8" t="s">
        <v>44</v>
      </c>
      <c r="C35" s="101"/>
      <c r="D35" s="100"/>
      <c r="E35" s="126"/>
    </row>
    <row r="36" spans="1:5" ht="30" customHeight="1" x14ac:dyDescent="0.25">
      <c r="A36" s="9"/>
      <c r="B36" s="8" t="s">
        <v>45</v>
      </c>
      <c r="C36" s="101"/>
      <c r="D36" s="100">
        <v>17</v>
      </c>
      <c r="E36" s="126" t="e">
        <f t="shared" si="3"/>
        <v>#DIV/0!</v>
      </c>
    </row>
    <row r="37" spans="1:5" ht="30" customHeight="1" x14ac:dyDescent="0.25">
      <c r="A37" s="9" t="s">
        <v>1</v>
      </c>
      <c r="B37" s="8" t="s">
        <v>46</v>
      </c>
      <c r="C37" s="101">
        <v>10200</v>
      </c>
      <c r="D37" s="100">
        <v>9200.85</v>
      </c>
      <c r="E37" s="126">
        <f t="shared" si="3"/>
        <v>0.90204411764705883</v>
      </c>
    </row>
    <row r="38" spans="1:5" ht="30" customHeight="1" x14ac:dyDescent="0.25">
      <c r="A38" s="9"/>
      <c r="B38" s="8" t="s">
        <v>47</v>
      </c>
      <c r="C38" s="101"/>
      <c r="D38" s="100"/>
      <c r="E38" s="126"/>
    </row>
    <row r="39" spans="1:5" ht="30" customHeight="1" x14ac:dyDescent="0.25">
      <c r="A39" s="9"/>
      <c r="B39" s="8" t="s">
        <v>48</v>
      </c>
      <c r="C39" s="101">
        <v>2800</v>
      </c>
      <c r="D39" s="100">
        <v>2096.31</v>
      </c>
      <c r="E39" s="126">
        <f t="shared" si="3"/>
        <v>0.74868214285714285</v>
      </c>
    </row>
    <row r="40" spans="1:5" ht="30" customHeight="1" x14ac:dyDescent="0.25">
      <c r="A40" s="9"/>
      <c r="B40" s="8" t="s">
        <v>49</v>
      </c>
      <c r="C40" s="101"/>
      <c r="D40" s="100"/>
      <c r="E40" s="126"/>
    </row>
    <row r="41" spans="1:5" ht="30" customHeight="1" x14ac:dyDescent="0.25">
      <c r="A41" s="9"/>
      <c r="B41" s="8" t="s">
        <v>133</v>
      </c>
      <c r="C41" s="101"/>
      <c r="D41" s="100">
        <f>205+164</f>
        <v>369</v>
      </c>
      <c r="E41" s="126" t="e">
        <f t="shared" si="3"/>
        <v>#DIV/0!</v>
      </c>
    </row>
    <row r="42" spans="1:5" ht="30" customHeight="1" x14ac:dyDescent="0.25">
      <c r="A42" s="9"/>
      <c r="B42" s="8" t="s">
        <v>139</v>
      </c>
      <c r="C42" s="101">
        <v>900</v>
      </c>
      <c r="D42" s="100">
        <v>924.64</v>
      </c>
      <c r="E42" s="126">
        <f t="shared" si="3"/>
        <v>1.0273777777777777</v>
      </c>
    </row>
    <row r="43" spans="1:5" ht="30" customHeight="1" x14ac:dyDescent="0.25">
      <c r="A43" s="9"/>
      <c r="B43" s="8" t="s">
        <v>50</v>
      </c>
      <c r="C43" s="101"/>
      <c r="D43" s="100"/>
      <c r="E43" s="126"/>
    </row>
    <row r="44" spans="1:5" ht="30" customHeight="1" x14ac:dyDescent="0.25">
      <c r="A44" s="9"/>
      <c r="B44" s="8" t="s">
        <v>51</v>
      </c>
      <c r="C44" s="101">
        <v>7400</v>
      </c>
      <c r="D44" s="100">
        <v>7230.27</v>
      </c>
      <c r="E44" s="126">
        <f t="shared" si="3"/>
        <v>0.97706351351351362</v>
      </c>
    </row>
    <row r="45" spans="1:5" ht="30" customHeight="1" x14ac:dyDescent="0.25">
      <c r="A45" s="9"/>
      <c r="B45" s="8" t="s">
        <v>134</v>
      </c>
      <c r="C45" s="101">
        <v>3000</v>
      </c>
      <c r="D45" s="100">
        <f>1556.65+1303.26</f>
        <v>2859.91</v>
      </c>
      <c r="E45" s="126">
        <f t="shared" si="3"/>
        <v>0.95330333333333328</v>
      </c>
    </row>
    <row r="46" spans="1:5" ht="30" customHeight="1" x14ac:dyDescent="0.25">
      <c r="A46" s="9"/>
      <c r="B46" s="8"/>
      <c r="C46" s="101"/>
      <c r="D46" s="100"/>
      <c r="E46" s="126"/>
    </row>
    <row r="47" spans="1:5" ht="30" customHeight="1" x14ac:dyDescent="0.25">
      <c r="A47" s="9"/>
      <c r="B47" s="8" t="s">
        <v>52</v>
      </c>
      <c r="C47" s="100"/>
      <c r="D47" s="100"/>
      <c r="E47" s="126"/>
    </row>
    <row r="48" spans="1:5" s="67" customFormat="1" ht="30" customHeight="1" x14ac:dyDescent="0.25">
      <c r="A48" s="49" t="s">
        <v>7</v>
      </c>
      <c r="B48" s="50" t="s">
        <v>53</v>
      </c>
      <c r="C48" s="104">
        <f>C49+C50+C51+C52+C53+C54+C55+C56+C57+C58+C59+C60+C61+C62+C63+C64+C65+C66+C67+C68+C69+C70+C71+C72+C73+C75+C76+C77+C78+C79+C80+C81+C82+C83+C84+C85+C86+C87+C88+C89+C90+C91+C92+C93+C94+C95+C96+C97+C98+C74</f>
        <v>64320</v>
      </c>
      <c r="D48" s="104">
        <f>D49+D50+D51+D52+D53+D54+D55+D56+D57+D58+D59+D60+D61+D62+D63+D64+D65+D66+D67+D68+D69+D70+D71+D72+D73+D75+D76+D77+D78+D79+D80+D81+D82+D83+D84+D85+D86+D87+D88+D89+D90+D91+D92+D93+D94+D95+D96+D97+D98+D74</f>
        <v>63226.090000000011</v>
      </c>
      <c r="E48" s="128">
        <f t="shared" si="3"/>
        <v>0.98299269278606982</v>
      </c>
    </row>
    <row r="49" spans="1:5" ht="30" customHeight="1" x14ac:dyDescent="0.25">
      <c r="A49" s="9"/>
      <c r="B49" s="8" t="s">
        <v>54</v>
      </c>
      <c r="C49" s="122">
        <v>1700</v>
      </c>
      <c r="D49" s="100">
        <v>1628.64</v>
      </c>
      <c r="E49" s="126">
        <f t="shared" si="3"/>
        <v>0.95802352941176472</v>
      </c>
    </row>
    <row r="50" spans="1:5" ht="30" customHeight="1" x14ac:dyDescent="0.25">
      <c r="A50" s="9"/>
      <c r="B50" s="8" t="s">
        <v>55</v>
      </c>
      <c r="C50" s="122"/>
      <c r="D50" s="100"/>
      <c r="E50" s="126"/>
    </row>
    <row r="51" spans="1:5" ht="30" customHeight="1" x14ac:dyDescent="0.25">
      <c r="A51" s="9"/>
      <c r="B51" s="8" t="s">
        <v>56</v>
      </c>
      <c r="C51" s="122">
        <v>12500</v>
      </c>
      <c r="D51" s="100">
        <v>12747.34</v>
      </c>
      <c r="E51" s="126">
        <f t="shared" si="3"/>
        <v>1.0197872000000001</v>
      </c>
    </row>
    <row r="52" spans="1:5" ht="30" customHeight="1" x14ac:dyDescent="0.25">
      <c r="A52" s="9"/>
      <c r="B52" s="8" t="s">
        <v>57</v>
      </c>
      <c r="C52" s="122"/>
      <c r="D52" s="100"/>
      <c r="E52" s="126"/>
    </row>
    <row r="53" spans="1:5" ht="30" customHeight="1" x14ac:dyDescent="0.25">
      <c r="A53" s="9"/>
      <c r="B53" s="8" t="s">
        <v>58</v>
      </c>
      <c r="C53" s="122">
        <v>1700</v>
      </c>
      <c r="D53" s="100">
        <v>652</v>
      </c>
      <c r="E53" s="126">
        <f t="shared" si="3"/>
        <v>0.3835294117647059</v>
      </c>
    </row>
    <row r="54" spans="1:5" ht="30" customHeight="1" x14ac:dyDescent="0.25">
      <c r="A54" s="9"/>
      <c r="B54" s="8" t="s">
        <v>59</v>
      </c>
      <c r="C54" s="122"/>
      <c r="D54" s="100"/>
      <c r="E54" s="126"/>
    </row>
    <row r="55" spans="1:5" ht="30" customHeight="1" x14ac:dyDescent="0.25">
      <c r="A55" s="9"/>
      <c r="B55" s="19" t="s">
        <v>60</v>
      </c>
      <c r="C55" s="122">
        <v>1200</v>
      </c>
      <c r="D55" s="100">
        <v>1501.21</v>
      </c>
      <c r="E55" s="126">
        <f t="shared" si="3"/>
        <v>1.2510083333333333</v>
      </c>
    </row>
    <row r="56" spans="1:5" ht="30" customHeight="1" x14ac:dyDescent="0.25">
      <c r="A56" s="9"/>
      <c r="B56" s="19" t="s">
        <v>61</v>
      </c>
      <c r="C56" s="122">
        <v>10050</v>
      </c>
      <c r="D56" s="100">
        <v>8350</v>
      </c>
      <c r="E56" s="126">
        <f t="shared" si="3"/>
        <v>0.8308457711442786</v>
      </c>
    </row>
    <row r="57" spans="1:5" ht="30" customHeight="1" x14ac:dyDescent="0.25">
      <c r="A57" s="9"/>
      <c r="B57" s="8" t="s">
        <v>62</v>
      </c>
      <c r="C57" s="122">
        <v>10200</v>
      </c>
      <c r="D57" s="100">
        <v>11808.42</v>
      </c>
      <c r="E57" s="126">
        <f t="shared" si="3"/>
        <v>1.1576882352941176</v>
      </c>
    </row>
    <row r="58" spans="1:5" ht="30" customHeight="1" x14ac:dyDescent="0.25">
      <c r="A58" s="9"/>
      <c r="B58" s="8" t="s">
        <v>135</v>
      </c>
      <c r="C58" s="122">
        <v>1500</v>
      </c>
      <c r="D58" s="100">
        <f>775.24+939.73</f>
        <v>1714.97</v>
      </c>
      <c r="E58" s="126">
        <f t="shared" si="3"/>
        <v>1.1433133333333334</v>
      </c>
    </row>
    <row r="59" spans="1:5" ht="30" customHeight="1" x14ac:dyDescent="0.25">
      <c r="A59" s="9"/>
      <c r="B59" s="8"/>
      <c r="C59" s="122"/>
      <c r="D59" s="100"/>
      <c r="E59" s="126"/>
    </row>
    <row r="60" spans="1:5" ht="30" customHeight="1" x14ac:dyDescent="0.25">
      <c r="A60" s="9"/>
      <c r="B60" s="8" t="s">
        <v>63</v>
      </c>
      <c r="C60" s="122"/>
      <c r="D60" s="100">
        <v>18.62</v>
      </c>
      <c r="E60" s="126" t="e">
        <f t="shared" si="3"/>
        <v>#DIV/0!</v>
      </c>
    </row>
    <row r="61" spans="1:5" ht="30" customHeight="1" x14ac:dyDescent="0.25">
      <c r="A61" s="9"/>
      <c r="B61" s="8" t="s">
        <v>64</v>
      </c>
      <c r="C61" s="122"/>
      <c r="D61" s="100"/>
      <c r="E61" s="126"/>
    </row>
    <row r="62" spans="1:5" ht="30" customHeight="1" x14ac:dyDescent="0.25">
      <c r="A62" s="9"/>
      <c r="B62" s="8" t="s">
        <v>65</v>
      </c>
      <c r="C62" s="122">
        <v>200</v>
      </c>
      <c r="D62" s="100">
        <v>90</v>
      </c>
      <c r="E62" s="126">
        <f t="shared" si="3"/>
        <v>0.45</v>
      </c>
    </row>
    <row r="63" spans="1:5" ht="30" customHeight="1" x14ac:dyDescent="0.25">
      <c r="A63" s="9"/>
      <c r="B63" s="8" t="s">
        <v>136</v>
      </c>
      <c r="C63" s="122">
        <v>470</v>
      </c>
      <c r="D63" s="100">
        <v>469.87</v>
      </c>
      <c r="E63" s="126">
        <f t="shared" si="3"/>
        <v>0.99972340425531914</v>
      </c>
    </row>
    <row r="64" spans="1:5" ht="30" customHeight="1" x14ac:dyDescent="0.25">
      <c r="A64" s="9"/>
      <c r="B64" s="8"/>
      <c r="C64" s="122"/>
      <c r="D64" s="100"/>
      <c r="E64" s="126"/>
    </row>
    <row r="65" spans="1:5" ht="30" customHeight="1" x14ac:dyDescent="0.25">
      <c r="A65" s="9"/>
      <c r="B65" s="8" t="s">
        <v>66</v>
      </c>
      <c r="C65" s="122"/>
      <c r="D65" s="100"/>
      <c r="E65" s="126"/>
    </row>
    <row r="66" spans="1:5" ht="30" customHeight="1" x14ac:dyDescent="0.25">
      <c r="A66" s="9"/>
      <c r="B66" s="8" t="s">
        <v>67</v>
      </c>
      <c r="C66" s="122"/>
      <c r="D66" s="100"/>
      <c r="E66" s="126"/>
    </row>
    <row r="67" spans="1:5" ht="30" customHeight="1" x14ac:dyDescent="0.25">
      <c r="A67" s="9"/>
      <c r="B67" s="8" t="s">
        <v>68</v>
      </c>
      <c r="C67" s="122"/>
      <c r="D67" s="100"/>
      <c r="E67" s="126"/>
    </row>
    <row r="68" spans="1:5" ht="30" customHeight="1" x14ac:dyDescent="0.25">
      <c r="A68" s="9"/>
      <c r="B68" s="8" t="s">
        <v>137</v>
      </c>
      <c r="C68" s="122"/>
      <c r="D68" s="100"/>
      <c r="E68" s="126"/>
    </row>
    <row r="69" spans="1:5" ht="30" customHeight="1" x14ac:dyDescent="0.25">
      <c r="A69" s="9"/>
      <c r="B69" s="8" t="s">
        <v>138</v>
      </c>
      <c r="C69" s="122"/>
      <c r="D69" s="100"/>
      <c r="E69" s="126"/>
    </row>
    <row r="70" spans="1:5" ht="30" customHeight="1" x14ac:dyDescent="0.25">
      <c r="A70" s="9"/>
      <c r="B70" s="8" t="s">
        <v>69</v>
      </c>
      <c r="C70" s="122"/>
      <c r="D70" s="100"/>
      <c r="E70" s="126"/>
    </row>
    <row r="71" spans="1:5" ht="30" customHeight="1" x14ac:dyDescent="0.25">
      <c r="A71" s="9"/>
      <c r="B71" s="8" t="s">
        <v>70</v>
      </c>
      <c r="C71" s="122">
        <v>7000</v>
      </c>
      <c r="D71" s="100">
        <v>6960.36</v>
      </c>
      <c r="E71" s="126">
        <f t="shared" si="3"/>
        <v>0.99433714285714281</v>
      </c>
    </row>
    <row r="72" spans="1:5" ht="30" customHeight="1" x14ac:dyDescent="0.25">
      <c r="A72" s="9"/>
      <c r="B72" s="8" t="s">
        <v>71</v>
      </c>
      <c r="C72" s="122">
        <v>2300</v>
      </c>
      <c r="D72" s="100">
        <v>2500</v>
      </c>
      <c r="E72" s="126">
        <f t="shared" si="3"/>
        <v>1.0869565217391304</v>
      </c>
    </row>
    <row r="73" spans="1:5" ht="30" customHeight="1" x14ac:dyDescent="0.25">
      <c r="A73" s="9"/>
      <c r="B73" s="8" t="s">
        <v>72</v>
      </c>
      <c r="C73" s="122"/>
      <c r="D73" s="100"/>
      <c r="E73" s="126"/>
    </row>
    <row r="74" spans="1:5" ht="30" customHeight="1" x14ac:dyDescent="0.25">
      <c r="A74" s="9"/>
      <c r="B74" s="8" t="s">
        <v>73</v>
      </c>
      <c r="C74" s="122"/>
      <c r="D74" s="100"/>
      <c r="E74" s="126"/>
    </row>
    <row r="75" spans="1:5" ht="30" customHeight="1" x14ac:dyDescent="0.25">
      <c r="A75" s="9"/>
      <c r="B75" s="8" t="s">
        <v>74</v>
      </c>
      <c r="C75" s="122">
        <v>7000</v>
      </c>
      <c r="D75" s="100">
        <f>5203.94+1469</f>
        <v>6672.94</v>
      </c>
      <c r="E75" s="126">
        <f t="shared" si="3"/>
        <v>0.95327714285714282</v>
      </c>
    </row>
    <row r="76" spans="1:5" ht="30" customHeight="1" x14ac:dyDescent="0.25">
      <c r="A76" s="9"/>
      <c r="B76" s="8" t="s">
        <v>75</v>
      </c>
      <c r="C76" s="122">
        <v>5500</v>
      </c>
      <c r="D76" s="100">
        <v>5400</v>
      </c>
      <c r="E76" s="126">
        <f t="shared" si="3"/>
        <v>0.98181818181818181</v>
      </c>
    </row>
    <row r="77" spans="1:5" ht="30" customHeight="1" x14ac:dyDescent="0.25">
      <c r="A77" s="9"/>
      <c r="B77" s="8" t="s">
        <v>76</v>
      </c>
      <c r="C77" s="122"/>
      <c r="D77" s="100"/>
      <c r="E77" s="126"/>
    </row>
    <row r="78" spans="1:5" ht="30" customHeight="1" x14ac:dyDescent="0.25">
      <c r="A78" s="9"/>
      <c r="B78" s="8" t="s">
        <v>77</v>
      </c>
      <c r="C78" s="122">
        <v>700</v>
      </c>
      <c r="D78" s="100">
        <v>522.41999999999996</v>
      </c>
      <c r="E78" s="126">
        <f t="shared" si="3"/>
        <v>0.74631428571428571</v>
      </c>
    </row>
    <row r="79" spans="1:5" ht="36.75" customHeight="1" x14ac:dyDescent="0.25">
      <c r="A79" s="9"/>
      <c r="B79" s="8" t="s">
        <v>78</v>
      </c>
      <c r="C79" s="122"/>
      <c r="D79" s="100"/>
      <c r="E79" s="126"/>
    </row>
    <row r="80" spans="1:5" ht="30" customHeight="1" x14ac:dyDescent="0.25">
      <c r="A80" s="9"/>
      <c r="B80" s="8" t="s">
        <v>79</v>
      </c>
      <c r="C80" s="122"/>
      <c r="D80" s="100"/>
      <c r="E80" s="126"/>
    </row>
    <row r="81" spans="1:5" ht="30" customHeight="1" x14ac:dyDescent="0.25">
      <c r="A81" s="9"/>
      <c r="B81" s="8" t="s">
        <v>80</v>
      </c>
      <c r="C81" s="122"/>
      <c r="D81" s="100"/>
      <c r="E81" s="126"/>
    </row>
    <row r="82" spans="1:5" ht="30" customHeight="1" x14ac:dyDescent="0.25">
      <c r="A82" s="9"/>
      <c r="B82" s="8" t="s">
        <v>81</v>
      </c>
      <c r="C82" s="122"/>
      <c r="D82" s="100"/>
      <c r="E82" s="126"/>
    </row>
    <row r="83" spans="1:5" ht="30" customHeight="1" x14ac:dyDescent="0.25">
      <c r="A83" s="9"/>
      <c r="B83" s="8" t="s">
        <v>82</v>
      </c>
      <c r="C83" s="122"/>
      <c r="D83" s="100"/>
      <c r="E83" s="126"/>
    </row>
    <row r="84" spans="1:5" ht="30" customHeight="1" x14ac:dyDescent="0.25">
      <c r="A84" s="9"/>
      <c r="B84" s="8" t="s">
        <v>83</v>
      </c>
      <c r="C84" s="122"/>
      <c r="D84" s="100"/>
      <c r="E84" s="126"/>
    </row>
    <row r="85" spans="1:5" ht="30" customHeight="1" x14ac:dyDescent="0.25">
      <c r="A85" s="9"/>
      <c r="B85" s="8" t="s">
        <v>84</v>
      </c>
      <c r="C85" s="122"/>
      <c r="D85" s="100"/>
      <c r="E85" s="126"/>
    </row>
    <row r="86" spans="1:5" ht="30" customHeight="1" x14ac:dyDescent="0.25">
      <c r="A86" s="9"/>
      <c r="B86" s="8" t="s">
        <v>85</v>
      </c>
      <c r="C86" s="122"/>
      <c r="D86" s="100"/>
      <c r="E86" s="126"/>
    </row>
    <row r="87" spans="1:5" ht="30" customHeight="1" x14ac:dyDescent="0.25">
      <c r="A87" s="9"/>
      <c r="B87" s="8" t="s">
        <v>131</v>
      </c>
      <c r="C87" s="122"/>
      <c r="D87" s="100"/>
      <c r="E87" s="126"/>
    </row>
    <row r="88" spans="1:5" ht="30" customHeight="1" x14ac:dyDescent="0.25">
      <c r="A88" s="9"/>
      <c r="B88" s="8" t="s">
        <v>86</v>
      </c>
      <c r="C88" s="122"/>
      <c r="D88" s="100"/>
      <c r="E88" s="126"/>
    </row>
    <row r="89" spans="1:5" ht="30" customHeight="1" x14ac:dyDescent="0.25">
      <c r="A89" s="9"/>
      <c r="B89" s="8" t="s">
        <v>158</v>
      </c>
      <c r="C89" s="122"/>
      <c r="D89" s="100"/>
      <c r="E89" s="126"/>
    </row>
    <row r="90" spans="1:5" ht="30" customHeight="1" x14ac:dyDescent="0.25">
      <c r="A90" s="9"/>
      <c r="B90" s="8" t="s">
        <v>159</v>
      </c>
      <c r="C90" s="122"/>
      <c r="D90" s="100"/>
      <c r="E90" s="126"/>
    </row>
    <row r="91" spans="1:5" ht="30" customHeight="1" x14ac:dyDescent="0.25">
      <c r="A91" s="9"/>
      <c r="B91" s="8" t="s">
        <v>89</v>
      </c>
      <c r="C91" s="122">
        <v>300</v>
      </c>
      <c r="D91" s="100">
        <v>264.43</v>
      </c>
      <c r="E91" s="126">
        <f t="shared" si="3"/>
        <v>0.8814333333333334</v>
      </c>
    </row>
    <row r="92" spans="1:5" ht="30" customHeight="1" x14ac:dyDescent="0.25">
      <c r="A92" s="9"/>
      <c r="B92" s="8" t="s">
        <v>90</v>
      </c>
      <c r="C92" s="122"/>
      <c r="D92" s="100"/>
      <c r="E92" s="126"/>
    </row>
    <row r="93" spans="1:5" s="77" customFormat="1" ht="30" customHeight="1" x14ac:dyDescent="0.25">
      <c r="A93" s="9"/>
      <c r="B93" s="8" t="s">
        <v>156</v>
      </c>
      <c r="C93" s="122"/>
      <c r="D93" s="100"/>
      <c r="E93" s="126"/>
    </row>
    <row r="94" spans="1:5" ht="30" customHeight="1" x14ac:dyDescent="0.25">
      <c r="A94" s="9"/>
      <c r="B94" s="8" t="s">
        <v>157</v>
      </c>
      <c r="C94" s="122"/>
      <c r="D94" s="100"/>
      <c r="E94" s="126"/>
    </row>
    <row r="95" spans="1:5" ht="30" customHeight="1" x14ac:dyDescent="0.25">
      <c r="A95" s="9"/>
      <c r="B95" s="8" t="s">
        <v>91</v>
      </c>
      <c r="C95" s="122">
        <v>1000</v>
      </c>
      <c r="D95" s="100">
        <v>796.32</v>
      </c>
      <c r="E95" s="126">
        <f t="shared" si="3"/>
        <v>0.79632000000000003</v>
      </c>
    </row>
    <row r="96" spans="1:5" ht="30" customHeight="1" x14ac:dyDescent="0.25">
      <c r="A96" s="9"/>
      <c r="B96" s="8" t="s">
        <v>92</v>
      </c>
      <c r="C96" s="122"/>
      <c r="D96" s="100"/>
      <c r="E96" s="126"/>
    </row>
    <row r="97" spans="1:5" ht="30" customHeight="1" x14ac:dyDescent="0.25">
      <c r="A97" s="9"/>
      <c r="B97" s="8" t="s">
        <v>93</v>
      </c>
      <c r="C97" s="122"/>
      <c r="D97" s="100"/>
      <c r="E97" s="126"/>
    </row>
    <row r="98" spans="1:5" ht="30" customHeight="1" x14ac:dyDescent="0.25">
      <c r="A98" s="9"/>
      <c r="B98" s="8" t="s">
        <v>132</v>
      </c>
      <c r="C98" s="122">
        <v>1000</v>
      </c>
      <c r="D98" s="100">
        <v>1128.55</v>
      </c>
      <c r="E98" s="126">
        <f t="shared" ref="E98:E134" si="4">D98/C98</f>
        <v>1.1285499999999999</v>
      </c>
    </row>
    <row r="99" spans="1:5" s="67" customFormat="1" ht="30" customHeight="1" x14ac:dyDescent="0.25">
      <c r="A99" s="49" t="s">
        <v>9</v>
      </c>
      <c r="B99" s="50" t="s">
        <v>94</v>
      </c>
      <c r="C99" s="104">
        <f t="shared" ref="C99" si="5">C100</f>
        <v>175330</v>
      </c>
      <c r="D99" s="104">
        <f>D100</f>
        <v>175127.33000000002</v>
      </c>
      <c r="E99" s="128">
        <f t="shared" si="4"/>
        <v>0.99884406547653004</v>
      </c>
    </row>
    <row r="100" spans="1:5" ht="30" customHeight="1" x14ac:dyDescent="0.25">
      <c r="A100" s="9" t="s">
        <v>1</v>
      </c>
      <c r="B100" s="8" t="s">
        <v>95</v>
      </c>
      <c r="C100" s="100">
        <v>175330</v>
      </c>
      <c r="D100" s="100">
        <f>106512.48+43719.71+24895.14</f>
        <v>175127.33000000002</v>
      </c>
      <c r="E100" s="126">
        <f t="shared" si="4"/>
        <v>0.99884406547653004</v>
      </c>
    </row>
    <row r="101" spans="1:5" s="67" customFormat="1" ht="30" customHeight="1" x14ac:dyDescent="0.25">
      <c r="A101" s="49" t="s">
        <v>11</v>
      </c>
      <c r="B101" s="50" t="s">
        <v>96</v>
      </c>
      <c r="C101" s="104">
        <f t="shared" ref="C101" si="6">C102+C103+C104</f>
        <v>4525</v>
      </c>
      <c r="D101" s="104">
        <f>D102+D103+D104</f>
        <v>4273.3100000000004</v>
      </c>
      <c r="E101" s="128">
        <f t="shared" si="4"/>
        <v>0.94437790055248627</v>
      </c>
    </row>
    <row r="102" spans="1:5" s="77" customFormat="1" ht="30" customHeight="1" x14ac:dyDescent="0.25">
      <c r="A102" s="9"/>
      <c r="B102" s="8" t="s">
        <v>97</v>
      </c>
      <c r="C102" s="122">
        <v>1500</v>
      </c>
      <c r="D102" s="100">
        <v>1539.8</v>
      </c>
      <c r="E102" s="126">
        <f t="shared" si="4"/>
        <v>1.0265333333333333</v>
      </c>
    </row>
    <row r="103" spans="1:5" s="77" customFormat="1" ht="30" customHeight="1" x14ac:dyDescent="0.25">
      <c r="A103" s="9"/>
      <c r="B103" s="8" t="s">
        <v>98</v>
      </c>
      <c r="C103" s="122">
        <v>1875</v>
      </c>
      <c r="D103" s="100">
        <v>1649.83</v>
      </c>
      <c r="E103" s="126">
        <f t="shared" si="4"/>
        <v>0.87990933333333332</v>
      </c>
    </row>
    <row r="104" spans="1:5" s="77" customFormat="1" ht="30" customHeight="1" x14ac:dyDescent="0.25">
      <c r="A104" s="9"/>
      <c r="B104" s="8" t="s">
        <v>99</v>
      </c>
      <c r="C104" s="122">
        <v>1150</v>
      </c>
      <c r="D104" s="100">
        <v>1083.68</v>
      </c>
      <c r="E104" s="126">
        <f t="shared" si="4"/>
        <v>0.94233043478260881</v>
      </c>
    </row>
    <row r="105" spans="1:5" s="67" customFormat="1" ht="30" customHeight="1" x14ac:dyDescent="0.25">
      <c r="A105" s="49" t="s">
        <v>15</v>
      </c>
      <c r="B105" s="50" t="s">
        <v>100</v>
      </c>
      <c r="C105" s="104">
        <f t="shared" ref="C105" si="7">C106</f>
        <v>0</v>
      </c>
      <c r="D105" s="104">
        <f>D106</f>
        <v>0</v>
      </c>
      <c r="E105" s="128" t="e">
        <f>D105/C105</f>
        <v>#DIV/0!</v>
      </c>
    </row>
    <row r="106" spans="1:5" ht="30" customHeight="1" x14ac:dyDescent="0.25">
      <c r="A106" s="39"/>
      <c r="B106" s="16" t="s">
        <v>101</v>
      </c>
      <c r="C106" s="100">
        <v>0</v>
      </c>
      <c r="D106" s="100"/>
      <c r="E106" s="126" t="e">
        <f t="shared" si="4"/>
        <v>#DIV/0!</v>
      </c>
    </row>
    <row r="107" spans="1:5" s="52" customFormat="1" ht="30" customHeight="1" x14ac:dyDescent="0.25">
      <c r="A107" s="49" t="s">
        <v>19</v>
      </c>
      <c r="B107" s="50" t="s">
        <v>148</v>
      </c>
      <c r="C107" s="104">
        <f t="shared" ref="C107" si="8">C108</f>
        <v>0</v>
      </c>
      <c r="D107" s="104">
        <f>D108</f>
        <v>0</v>
      </c>
      <c r="E107" s="128" t="e">
        <f t="shared" si="4"/>
        <v>#DIV/0!</v>
      </c>
    </row>
    <row r="108" spans="1:5" s="6" customFormat="1" ht="30" customHeight="1" x14ac:dyDescent="0.25">
      <c r="A108" s="39"/>
      <c r="B108" s="16" t="s">
        <v>148</v>
      </c>
      <c r="C108" s="100">
        <v>0</v>
      </c>
      <c r="D108" s="100"/>
      <c r="E108" s="126" t="e">
        <f t="shared" si="4"/>
        <v>#DIV/0!</v>
      </c>
    </row>
    <row r="109" spans="1:5" s="67" customFormat="1" ht="30" customHeight="1" x14ac:dyDescent="0.25">
      <c r="A109" s="49" t="s">
        <v>21</v>
      </c>
      <c r="B109" s="50" t="s">
        <v>102</v>
      </c>
      <c r="C109" s="104">
        <f t="shared" ref="C109" si="9">C110+C111+C112+C113+C114+C115+C116+C117+C118+C119+C120+C121+C122+C123+C124+C125</f>
        <v>78840</v>
      </c>
      <c r="D109" s="104">
        <f>D110+D111+D112+D113+D114+D115+D116+D117+D118+D119+D120+D121+D122+D123+D124+D125</f>
        <v>85113.540000000008</v>
      </c>
      <c r="E109" s="128">
        <f t="shared" si="4"/>
        <v>1.0795730593607307</v>
      </c>
    </row>
    <row r="110" spans="1:5" ht="30" customHeight="1" x14ac:dyDescent="0.25">
      <c r="A110" s="9"/>
      <c r="B110" s="8" t="s">
        <v>103</v>
      </c>
      <c r="C110" s="122">
        <v>3400</v>
      </c>
      <c r="D110" s="100">
        <f>2857.29+295.3</f>
        <v>3152.59</v>
      </c>
      <c r="E110" s="126">
        <f t="shared" si="4"/>
        <v>0.92723235294117656</v>
      </c>
    </row>
    <row r="111" spans="1:5" ht="30" customHeight="1" x14ac:dyDescent="0.25">
      <c r="A111" s="9"/>
      <c r="B111" s="8" t="s">
        <v>104</v>
      </c>
      <c r="C111" s="122">
        <v>270</v>
      </c>
      <c r="D111" s="100">
        <v>270</v>
      </c>
      <c r="E111" s="126">
        <f t="shared" si="4"/>
        <v>1</v>
      </c>
    </row>
    <row r="112" spans="1:5" ht="30" customHeight="1" x14ac:dyDescent="0.25">
      <c r="A112" s="9"/>
      <c r="B112" s="8" t="s">
        <v>105</v>
      </c>
      <c r="C112" s="123">
        <v>2600</v>
      </c>
      <c r="D112" s="100">
        <v>2566</v>
      </c>
      <c r="E112" s="126">
        <f t="shared" si="4"/>
        <v>0.9869230769230769</v>
      </c>
    </row>
    <row r="113" spans="1:5" ht="30" customHeight="1" x14ac:dyDescent="0.25">
      <c r="A113" s="9" t="s">
        <v>1</v>
      </c>
      <c r="B113" s="8" t="s">
        <v>106</v>
      </c>
      <c r="C113" s="123">
        <v>17840</v>
      </c>
      <c r="D113" s="100">
        <f>560+21318+647.5</f>
        <v>22525.5</v>
      </c>
      <c r="E113" s="126">
        <f t="shared" si="4"/>
        <v>1.262640134529148</v>
      </c>
    </row>
    <row r="114" spans="1:5" ht="30" customHeight="1" x14ac:dyDescent="0.25">
      <c r="A114" s="9"/>
      <c r="B114" s="8" t="s">
        <v>107</v>
      </c>
      <c r="C114" s="122">
        <v>9500</v>
      </c>
      <c r="D114" s="100">
        <v>9219.56</v>
      </c>
      <c r="E114" s="126">
        <f t="shared" si="4"/>
        <v>0.9704799999999999</v>
      </c>
    </row>
    <row r="115" spans="1:5" ht="30" customHeight="1" x14ac:dyDescent="0.25">
      <c r="A115" s="9"/>
      <c r="B115" s="8" t="s">
        <v>108</v>
      </c>
      <c r="C115" s="122">
        <v>10650</v>
      </c>
      <c r="D115" s="100">
        <v>8943.44</v>
      </c>
      <c r="E115" s="126">
        <f t="shared" si="4"/>
        <v>0.83975962441314556</v>
      </c>
    </row>
    <row r="116" spans="1:5" ht="30" customHeight="1" x14ac:dyDescent="0.25">
      <c r="A116" s="9"/>
      <c r="B116" s="8" t="s">
        <v>109</v>
      </c>
      <c r="C116" s="122">
        <v>15800</v>
      </c>
      <c r="D116" s="100">
        <f>16204.74+398.16</f>
        <v>16602.900000000001</v>
      </c>
      <c r="E116" s="126">
        <f t="shared" si="4"/>
        <v>1.0508164556962025</v>
      </c>
    </row>
    <row r="117" spans="1:5" ht="30" customHeight="1" x14ac:dyDescent="0.25">
      <c r="A117" s="9"/>
      <c r="B117" s="8" t="s">
        <v>110</v>
      </c>
      <c r="C117" s="122">
        <v>700</v>
      </c>
      <c r="D117" s="100">
        <v>696.79</v>
      </c>
      <c r="E117" s="126">
        <f t="shared" si="4"/>
        <v>0.9954142857142857</v>
      </c>
    </row>
    <row r="118" spans="1:5" ht="30" customHeight="1" x14ac:dyDescent="0.25">
      <c r="A118" s="9"/>
      <c r="B118" s="8" t="s">
        <v>111</v>
      </c>
      <c r="C118" s="122">
        <v>4200</v>
      </c>
      <c r="D118" s="100">
        <v>6561.13</v>
      </c>
      <c r="E118" s="126">
        <f t="shared" si="4"/>
        <v>1.5621738095238096</v>
      </c>
    </row>
    <row r="119" spans="1:5" ht="30" customHeight="1" x14ac:dyDescent="0.25">
      <c r="A119" s="9"/>
      <c r="B119" s="8" t="s">
        <v>112</v>
      </c>
      <c r="C119" s="122"/>
      <c r="D119" s="100"/>
      <c r="E119" s="126"/>
    </row>
    <row r="120" spans="1:5" ht="30" customHeight="1" x14ac:dyDescent="0.25">
      <c r="A120" s="9"/>
      <c r="B120" s="8" t="s">
        <v>113</v>
      </c>
      <c r="C120" s="122"/>
      <c r="D120" s="100"/>
      <c r="E120" s="126"/>
    </row>
    <row r="121" spans="1:5" ht="30" customHeight="1" x14ac:dyDescent="0.25">
      <c r="A121" s="9"/>
      <c r="B121" s="8" t="s">
        <v>114</v>
      </c>
      <c r="C121" s="122"/>
      <c r="D121" s="100"/>
      <c r="E121" s="126"/>
    </row>
    <row r="122" spans="1:5" ht="30" customHeight="1" x14ac:dyDescent="0.25">
      <c r="A122" s="9"/>
      <c r="B122" s="8" t="s">
        <v>115</v>
      </c>
      <c r="C122" s="122">
        <v>2600</v>
      </c>
      <c r="D122" s="100">
        <f>2881.2+332.86</f>
        <v>3214.06</v>
      </c>
      <c r="E122" s="126">
        <f t="shared" si="4"/>
        <v>1.2361769230769231</v>
      </c>
    </row>
    <row r="123" spans="1:5" ht="30" customHeight="1" x14ac:dyDescent="0.25">
      <c r="A123" s="9"/>
      <c r="B123" s="8" t="s">
        <v>116</v>
      </c>
      <c r="C123" s="122">
        <v>80</v>
      </c>
      <c r="D123" s="100">
        <v>53.1</v>
      </c>
      <c r="E123" s="126">
        <f t="shared" si="4"/>
        <v>0.66375000000000006</v>
      </c>
    </row>
    <row r="124" spans="1:5" ht="30" customHeight="1" x14ac:dyDescent="0.25">
      <c r="A124" s="9"/>
      <c r="B124" s="8" t="s">
        <v>117</v>
      </c>
      <c r="C124" s="122"/>
      <c r="D124" s="100"/>
      <c r="E124" s="126"/>
    </row>
    <row r="125" spans="1:5" ht="30" customHeight="1" x14ac:dyDescent="0.25">
      <c r="A125" s="9"/>
      <c r="B125" s="8" t="s">
        <v>118</v>
      </c>
      <c r="C125" s="122">
        <v>11200</v>
      </c>
      <c r="D125" s="100">
        <v>11308.47</v>
      </c>
      <c r="E125" s="126">
        <f t="shared" si="4"/>
        <v>1.0096848214285714</v>
      </c>
    </row>
    <row r="126" spans="1:5" s="67" customFormat="1" ht="30" customHeight="1" x14ac:dyDescent="0.25">
      <c r="A126" s="131" t="s">
        <v>23</v>
      </c>
      <c r="B126" s="132" t="s">
        <v>119</v>
      </c>
      <c r="C126" s="133">
        <f>C127+C128</f>
        <v>1812</v>
      </c>
      <c r="D126" s="133">
        <f>D127+D128</f>
        <v>1484.82</v>
      </c>
      <c r="E126" s="128">
        <f t="shared" si="4"/>
        <v>0.81943708609271515</v>
      </c>
    </row>
    <row r="127" spans="1:5" ht="30" customHeight="1" x14ac:dyDescent="0.25">
      <c r="A127" s="9"/>
      <c r="B127" s="8" t="s">
        <v>120</v>
      </c>
      <c r="C127" s="100">
        <v>12</v>
      </c>
      <c r="D127" s="100">
        <v>11.48</v>
      </c>
      <c r="E127" s="126">
        <f t="shared" si="4"/>
        <v>0.95666666666666667</v>
      </c>
    </row>
    <row r="128" spans="1:5" ht="30" customHeight="1" x14ac:dyDescent="0.25">
      <c r="A128" s="9"/>
      <c r="B128" s="8" t="s">
        <v>121</v>
      </c>
      <c r="C128" s="100">
        <v>1800</v>
      </c>
      <c r="D128" s="100">
        <f>238.51+1234.83</f>
        <v>1473.34</v>
      </c>
      <c r="E128" s="126">
        <f t="shared" si="4"/>
        <v>0.81852222222222215</v>
      </c>
    </row>
    <row r="129" spans="1:5" s="67" customFormat="1" ht="30" customHeight="1" x14ac:dyDescent="0.25">
      <c r="A129" s="131" t="s">
        <v>25</v>
      </c>
      <c r="B129" s="132" t="s">
        <v>122</v>
      </c>
      <c r="C129" s="133">
        <f t="shared" ref="C129" si="10">C130+C131+C132+C133</f>
        <v>0</v>
      </c>
      <c r="D129" s="133">
        <f>D130+D131+D132+D133</f>
        <v>0.02</v>
      </c>
      <c r="E129" s="128" t="e">
        <f t="shared" si="4"/>
        <v>#DIV/0!</v>
      </c>
    </row>
    <row r="130" spans="1:5" s="46" customFormat="1" ht="30" customHeight="1" x14ac:dyDescent="0.25">
      <c r="A130" s="44"/>
      <c r="B130" s="18" t="s">
        <v>123</v>
      </c>
      <c r="C130" s="100"/>
      <c r="D130" s="100"/>
      <c r="E130" s="126"/>
    </row>
    <row r="131" spans="1:5" ht="51" customHeight="1" x14ac:dyDescent="0.25">
      <c r="A131" s="9"/>
      <c r="B131" s="8" t="s">
        <v>124</v>
      </c>
      <c r="C131" s="100"/>
      <c r="D131" s="100"/>
      <c r="E131" s="126"/>
    </row>
    <row r="132" spans="1:5" ht="30" customHeight="1" x14ac:dyDescent="0.25">
      <c r="A132" s="9"/>
      <c r="B132" s="8" t="s">
        <v>125</v>
      </c>
      <c r="C132" s="100"/>
      <c r="D132" s="100"/>
      <c r="E132" s="126"/>
    </row>
    <row r="133" spans="1:5" ht="30" customHeight="1" x14ac:dyDescent="0.25">
      <c r="A133" s="9"/>
      <c r="B133" s="8" t="s">
        <v>126</v>
      </c>
      <c r="C133" s="100"/>
      <c r="D133" s="100">
        <v>0.02</v>
      </c>
      <c r="E133" s="126"/>
    </row>
    <row r="134" spans="1:5" s="68" customFormat="1" ht="30" customHeight="1" x14ac:dyDescent="0.25">
      <c r="A134" s="134" t="s">
        <v>27</v>
      </c>
      <c r="B134" s="71" t="s">
        <v>127</v>
      </c>
      <c r="C134" s="117">
        <f t="shared" ref="C134" si="11">C9-C29</f>
        <v>-319757</v>
      </c>
      <c r="D134" s="117">
        <f t="shared" ref="D134" si="12">D9-D29</f>
        <v>-322428.02</v>
      </c>
      <c r="E134" s="128">
        <f t="shared" si="4"/>
        <v>1.0083532807725868</v>
      </c>
    </row>
  </sheetData>
  <mergeCells count="12">
    <mergeCell ref="A26:A28"/>
    <mergeCell ref="B26:B28"/>
    <mergeCell ref="D26:D28"/>
    <mergeCell ref="E26:E28"/>
    <mergeCell ref="C26:C28"/>
    <mergeCell ref="G10:J10"/>
    <mergeCell ref="B4:E4"/>
    <mergeCell ref="A6:A8"/>
    <mergeCell ref="B6:B8"/>
    <mergeCell ref="D6:D8"/>
    <mergeCell ref="E6:E8"/>
    <mergeCell ref="C6:C8"/>
  </mergeCells>
  <pageMargins left="0.70866141732283472" right="0.70866141732283472" top="0.74803149606299213" bottom="0.74803149606299213" header="0.31496062992125984" footer="0.31496062992125984"/>
  <pageSetup paperSize="9" scale="75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4"/>
  <sheetViews>
    <sheetView topLeftCell="A16" workbookViewId="0">
      <selection activeCell="J26" sqref="J26"/>
    </sheetView>
  </sheetViews>
  <sheetFormatPr defaultRowHeight="15" x14ac:dyDescent="0.25"/>
  <cols>
    <col min="1" max="1" width="8.140625" style="38" customWidth="1"/>
    <col min="2" max="2" width="31.140625" style="45" customWidth="1"/>
    <col min="3" max="3" width="17.5703125" style="77" customWidth="1"/>
    <col min="4" max="4" width="17.5703125" style="27" customWidth="1"/>
    <col min="5" max="5" width="19.42578125" style="27" customWidth="1"/>
    <col min="6" max="6" width="9.140625" style="6"/>
    <col min="7" max="7" width="15.85546875" style="6" bestFit="1" customWidth="1"/>
    <col min="8" max="16384" width="9.140625" style="6"/>
  </cols>
  <sheetData>
    <row r="1" spans="1:5" x14ac:dyDescent="0.25">
      <c r="A1" s="10"/>
      <c r="B1" s="13"/>
      <c r="C1" s="23"/>
      <c r="D1" s="23"/>
      <c r="E1" s="23"/>
    </row>
    <row r="2" spans="1:5" s="70" customFormat="1" x14ac:dyDescent="0.25">
      <c r="A2" s="64"/>
      <c r="B2" s="14" t="s">
        <v>0</v>
      </c>
      <c r="C2" s="96"/>
      <c r="D2" s="65"/>
      <c r="E2" s="65"/>
    </row>
    <row r="3" spans="1:5" s="47" customFormat="1" ht="15.75" x14ac:dyDescent="0.25">
      <c r="A3" s="1" t="s">
        <v>1</v>
      </c>
      <c r="B3" s="81" t="s">
        <v>177</v>
      </c>
      <c r="C3" s="25"/>
      <c r="D3" s="25"/>
      <c r="E3" s="25"/>
    </row>
    <row r="4" spans="1:5" s="70" customFormat="1" ht="15.75" x14ac:dyDescent="0.25">
      <c r="A4" s="66"/>
      <c r="B4" s="144" t="s">
        <v>170</v>
      </c>
      <c r="C4" s="144"/>
      <c r="D4" s="144"/>
      <c r="E4" s="144"/>
    </row>
    <row r="5" spans="1:5" ht="15.75" x14ac:dyDescent="0.25">
      <c r="A5" s="32"/>
      <c r="B5" s="30"/>
      <c r="C5" s="31"/>
      <c r="D5" s="31"/>
      <c r="E5" s="31"/>
    </row>
    <row r="6" spans="1:5" s="47" customFormat="1" ht="15" customHeight="1" x14ac:dyDescent="0.25">
      <c r="A6" s="145" t="s">
        <v>1</v>
      </c>
      <c r="B6" s="148" t="s">
        <v>2</v>
      </c>
      <c r="C6" s="151" t="s">
        <v>162</v>
      </c>
      <c r="D6" s="151" t="s">
        <v>179</v>
      </c>
      <c r="E6" s="151" t="s">
        <v>175</v>
      </c>
    </row>
    <row r="7" spans="1:5" s="47" customFormat="1" ht="15" customHeight="1" x14ac:dyDescent="0.25">
      <c r="A7" s="146"/>
      <c r="B7" s="149"/>
      <c r="C7" s="152"/>
      <c r="D7" s="152"/>
      <c r="E7" s="152"/>
    </row>
    <row r="8" spans="1:5" s="47" customFormat="1" ht="50.25" customHeight="1" x14ac:dyDescent="0.25">
      <c r="A8" s="147"/>
      <c r="B8" s="150"/>
      <c r="C8" s="153"/>
      <c r="D8" s="153"/>
      <c r="E8" s="153"/>
    </row>
    <row r="9" spans="1:5" s="47" customFormat="1" ht="30" customHeight="1" x14ac:dyDescent="0.25">
      <c r="A9" s="2" t="s">
        <v>3</v>
      </c>
      <c r="B9" s="15" t="s">
        <v>4</v>
      </c>
      <c r="C9" s="115">
        <f>C10+C11+C12+C13+C14+C15+C16+C17+C18+C19+C20+C21+C22+C23+C24+C25</f>
        <v>1472546</v>
      </c>
      <c r="D9" s="115">
        <f>D10+D11+D12+D13+D14+D15+D16+D17+D18+D19+D20+D21+D22+D23+D24+D25</f>
        <v>1397582.2</v>
      </c>
      <c r="E9" s="135">
        <f>D9/C9</f>
        <v>0.9490923882853235</v>
      </c>
    </row>
    <row r="10" spans="1:5" ht="30" customHeight="1" x14ac:dyDescent="0.25">
      <c r="A10" s="35" t="s">
        <v>5</v>
      </c>
      <c r="B10" s="16" t="s">
        <v>6</v>
      </c>
      <c r="C10" s="100"/>
      <c r="D10" s="116"/>
      <c r="E10" s="125"/>
    </row>
    <row r="11" spans="1:5" ht="30" customHeight="1" x14ac:dyDescent="0.25">
      <c r="A11" s="37" t="s">
        <v>7</v>
      </c>
      <c r="B11" s="8" t="s">
        <v>8</v>
      </c>
      <c r="C11" s="100">
        <v>1460000</v>
      </c>
      <c r="D11" s="116">
        <v>1381397.6</v>
      </c>
      <c r="E11" s="125">
        <f>D11/C11</f>
        <v>0.94616273972602749</v>
      </c>
    </row>
    <row r="12" spans="1:5" ht="30" customHeight="1" x14ac:dyDescent="0.25">
      <c r="A12" s="37" t="s">
        <v>9</v>
      </c>
      <c r="B12" s="8" t="s">
        <v>10</v>
      </c>
      <c r="C12" s="100">
        <v>5336</v>
      </c>
      <c r="D12" s="116">
        <v>5335.56</v>
      </c>
      <c r="E12" s="125">
        <f>D12/C12</f>
        <v>0.99991754122938536</v>
      </c>
    </row>
    <row r="13" spans="1:5" ht="30" customHeight="1" x14ac:dyDescent="0.25">
      <c r="A13" s="35" t="s">
        <v>11</v>
      </c>
      <c r="B13" s="8" t="s">
        <v>12</v>
      </c>
      <c r="C13" s="100"/>
      <c r="D13" s="116"/>
      <c r="E13" s="125"/>
    </row>
    <row r="14" spans="1:5" ht="30" customHeight="1" x14ac:dyDescent="0.25">
      <c r="A14" s="37" t="s">
        <v>13</v>
      </c>
      <c r="B14" s="8" t="s">
        <v>14</v>
      </c>
      <c r="C14" s="100"/>
      <c r="D14" s="116"/>
      <c r="E14" s="125"/>
    </row>
    <row r="15" spans="1:5" ht="30" customHeight="1" x14ac:dyDescent="0.25">
      <c r="A15" s="37" t="s">
        <v>15</v>
      </c>
      <c r="B15" s="8" t="s">
        <v>16</v>
      </c>
      <c r="C15" s="100"/>
      <c r="D15" s="116"/>
      <c r="E15" s="125"/>
    </row>
    <row r="16" spans="1:5" ht="30" customHeight="1" x14ac:dyDescent="0.25">
      <c r="A16" s="35" t="s">
        <v>17</v>
      </c>
      <c r="B16" s="8" t="s">
        <v>18</v>
      </c>
      <c r="C16" s="100"/>
      <c r="D16" s="116"/>
      <c r="E16" s="125"/>
    </row>
    <row r="17" spans="1:5" ht="30" customHeight="1" x14ac:dyDescent="0.25">
      <c r="A17" s="37" t="s">
        <v>19</v>
      </c>
      <c r="B17" s="8" t="s">
        <v>20</v>
      </c>
      <c r="C17" s="100"/>
      <c r="D17" s="116"/>
      <c r="E17" s="125"/>
    </row>
    <row r="18" spans="1:5" ht="30" customHeight="1" x14ac:dyDescent="0.25">
      <c r="A18" s="37" t="s">
        <v>21</v>
      </c>
      <c r="B18" s="8" t="s">
        <v>22</v>
      </c>
      <c r="C18" s="100"/>
      <c r="D18" s="116"/>
      <c r="E18" s="125"/>
    </row>
    <row r="19" spans="1:5" ht="30" customHeight="1" x14ac:dyDescent="0.25">
      <c r="A19" s="35" t="s">
        <v>23</v>
      </c>
      <c r="B19" s="8" t="s">
        <v>24</v>
      </c>
      <c r="C19" s="100"/>
      <c r="D19" s="116"/>
      <c r="E19" s="125"/>
    </row>
    <row r="20" spans="1:5" ht="30" customHeight="1" x14ac:dyDescent="0.25">
      <c r="A20" s="37" t="s">
        <v>25</v>
      </c>
      <c r="B20" s="8" t="s">
        <v>160</v>
      </c>
      <c r="C20" s="100"/>
      <c r="D20" s="116"/>
      <c r="E20" s="125"/>
    </row>
    <row r="21" spans="1:5" ht="30" customHeight="1" x14ac:dyDescent="0.25">
      <c r="A21" s="37" t="s">
        <v>27</v>
      </c>
      <c r="B21" s="8" t="s">
        <v>28</v>
      </c>
      <c r="C21" s="100"/>
      <c r="D21" s="116"/>
      <c r="E21" s="125"/>
    </row>
    <row r="22" spans="1:5" ht="30" customHeight="1" x14ac:dyDescent="0.25">
      <c r="A22" s="35" t="s">
        <v>29</v>
      </c>
      <c r="B22" s="8" t="s">
        <v>30</v>
      </c>
      <c r="C22" s="100"/>
      <c r="D22" s="116"/>
      <c r="E22" s="125"/>
    </row>
    <row r="23" spans="1:5" ht="30" customHeight="1" x14ac:dyDescent="0.25">
      <c r="A23" s="37" t="s">
        <v>31</v>
      </c>
      <c r="B23" s="8" t="s">
        <v>32</v>
      </c>
      <c r="C23" s="100"/>
      <c r="D23" s="116"/>
      <c r="E23" s="125"/>
    </row>
    <row r="24" spans="1:5" ht="30" customHeight="1" x14ac:dyDescent="0.25">
      <c r="A24" s="37" t="s">
        <v>33</v>
      </c>
      <c r="B24" s="8" t="s">
        <v>34</v>
      </c>
      <c r="C24" s="100">
        <v>7210</v>
      </c>
      <c r="D24" s="116">
        <v>9327.14</v>
      </c>
      <c r="E24" s="125">
        <f>D24/C24</f>
        <v>1.2936393897364771</v>
      </c>
    </row>
    <row r="25" spans="1:5" s="78" customFormat="1" ht="30" customHeight="1" x14ac:dyDescent="0.25">
      <c r="A25" s="35" t="s">
        <v>35</v>
      </c>
      <c r="B25" s="8" t="s">
        <v>36</v>
      </c>
      <c r="C25" s="100"/>
      <c r="D25" s="116">
        <v>1521.9</v>
      </c>
      <c r="E25" s="125" t="e">
        <f>D25/C25</f>
        <v>#DIV/0!</v>
      </c>
    </row>
    <row r="26" spans="1:5" s="48" customFormat="1" ht="30" customHeight="1" x14ac:dyDescent="0.25">
      <c r="A26" s="145" t="s">
        <v>1</v>
      </c>
      <c r="B26" s="157" t="s">
        <v>37</v>
      </c>
      <c r="C26" s="151" t="s">
        <v>162</v>
      </c>
      <c r="D26" s="151" t="s">
        <v>179</v>
      </c>
      <c r="E26" s="151" t="s">
        <v>175</v>
      </c>
    </row>
    <row r="27" spans="1:5" s="48" customFormat="1" ht="25.5" customHeight="1" x14ac:dyDescent="0.25">
      <c r="A27" s="146"/>
      <c r="B27" s="158"/>
      <c r="C27" s="152"/>
      <c r="D27" s="152"/>
      <c r="E27" s="152"/>
    </row>
    <row r="28" spans="1:5" s="47" customFormat="1" ht="21" customHeight="1" x14ac:dyDescent="0.25">
      <c r="A28" s="147"/>
      <c r="B28" s="159"/>
      <c r="C28" s="153"/>
      <c r="D28" s="153"/>
      <c r="E28" s="153"/>
    </row>
    <row r="29" spans="1:5" s="47" customFormat="1" ht="30" customHeight="1" x14ac:dyDescent="0.25">
      <c r="A29" s="4" t="s">
        <v>38</v>
      </c>
      <c r="B29" s="17" t="s">
        <v>39</v>
      </c>
      <c r="C29" s="109">
        <f>C31+C48+C99+C101+C105+C109+C126+C129+C107</f>
        <v>991686</v>
      </c>
      <c r="D29" s="109">
        <f>D31+D48+D99+D101+D105+D109+D126+D129+D107</f>
        <v>1012022.4199999999</v>
      </c>
      <c r="E29" s="138">
        <f>D29/C29</f>
        <v>1.0205069144870451</v>
      </c>
    </row>
    <row r="30" spans="1:5" ht="30" customHeight="1" x14ac:dyDescent="0.25">
      <c r="A30" s="39"/>
      <c r="B30" s="16"/>
      <c r="C30" s="100"/>
      <c r="D30" s="100"/>
      <c r="E30" s="125"/>
    </row>
    <row r="31" spans="1:5" s="52" customFormat="1" ht="30" customHeight="1" x14ac:dyDescent="0.25">
      <c r="A31" s="49" t="s">
        <v>5</v>
      </c>
      <c r="B31" s="50" t="s">
        <v>40</v>
      </c>
      <c r="C31" s="104">
        <f>C32+C33+C34+C35+C36+C37+C38+C39+C40+C41+C42+C43+C44+C45+C46+C47</f>
        <v>37625</v>
      </c>
      <c r="D31" s="104">
        <f>D32+D33+D34+D35+D36+D37+D38+D39+D40+D41+D42+D43+D44+D45+D46+D47</f>
        <v>36465.039999999994</v>
      </c>
      <c r="E31" s="130">
        <f>D31/C31</f>
        <v>0.96917049833887026</v>
      </c>
    </row>
    <row r="32" spans="1:5" s="43" customFormat="1" ht="30" customHeight="1" x14ac:dyDescent="0.25">
      <c r="A32" s="42"/>
      <c r="B32" s="18" t="s">
        <v>41</v>
      </c>
      <c r="C32" s="100">
        <v>200</v>
      </c>
      <c r="D32" s="100">
        <v>600.92999999999995</v>
      </c>
      <c r="E32" s="140">
        <f t="shared" ref="E32:E93" si="0">D32/C32</f>
        <v>3.0046499999999998</v>
      </c>
    </row>
    <row r="33" spans="1:5" s="43" customFormat="1" ht="30" customHeight="1" x14ac:dyDescent="0.25">
      <c r="A33" s="42"/>
      <c r="B33" s="18" t="s">
        <v>42</v>
      </c>
      <c r="C33" s="100">
        <v>550</v>
      </c>
      <c r="D33" s="100">
        <f>78.52+466.12</f>
        <v>544.64</v>
      </c>
      <c r="E33" s="140">
        <f t="shared" si="0"/>
        <v>0.99025454545454539</v>
      </c>
    </row>
    <row r="34" spans="1:5" ht="30" customHeight="1" x14ac:dyDescent="0.25">
      <c r="A34" s="9" t="s">
        <v>1</v>
      </c>
      <c r="B34" s="8" t="s">
        <v>43</v>
      </c>
      <c r="C34" s="100"/>
      <c r="D34" s="100"/>
      <c r="E34" s="140"/>
    </row>
    <row r="35" spans="1:5" ht="30" customHeight="1" x14ac:dyDescent="0.25">
      <c r="A35" s="9"/>
      <c r="B35" s="8" t="s">
        <v>44</v>
      </c>
      <c r="C35" s="100">
        <v>400</v>
      </c>
      <c r="D35" s="100">
        <v>317.07</v>
      </c>
      <c r="E35" s="140">
        <f t="shared" si="0"/>
        <v>0.79267500000000002</v>
      </c>
    </row>
    <row r="36" spans="1:5" ht="30" customHeight="1" x14ac:dyDescent="0.25">
      <c r="A36" s="9"/>
      <c r="B36" s="8" t="s">
        <v>45</v>
      </c>
      <c r="C36" s="100"/>
      <c r="D36" s="100"/>
      <c r="E36" s="140"/>
    </row>
    <row r="37" spans="1:5" ht="30" customHeight="1" x14ac:dyDescent="0.25">
      <c r="A37" s="9" t="s">
        <v>1</v>
      </c>
      <c r="B37" s="8" t="s">
        <v>46</v>
      </c>
      <c r="C37" s="100"/>
      <c r="D37" s="100"/>
      <c r="E37" s="140"/>
    </row>
    <row r="38" spans="1:5" ht="30" customHeight="1" x14ac:dyDescent="0.25">
      <c r="A38" s="9"/>
      <c r="B38" s="8" t="s">
        <v>47</v>
      </c>
      <c r="C38" s="100"/>
      <c r="D38" s="100"/>
      <c r="E38" s="140"/>
    </row>
    <row r="39" spans="1:5" ht="30" customHeight="1" x14ac:dyDescent="0.25">
      <c r="A39" s="9"/>
      <c r="B39" s="8" t="s">
        <v>48</v>
      </c>
      <c r="C39" s="100">
        <v>9000</v>
      </c>
      <c r="D39" s="100">
        <v>8638.02</v>
      </c>
      <c r="E39" s="140">
        <f t="shared" si="0"/>
        <v>0.95978000000000008</v>
      </c>
    </row>
    <row r="40" spans="1:5" ht="30" customHeight="1" x14ac:dyDescent="0.25">
      <c r="A40" s="9"/>
      <c r="B40" s="8" t="s">
        <v>49</v>
      </c>
      <c r="C40" s="100">
        <v>100</v>
      </c>
      <c r="D40" s="100">
        <v>47.5</v>
      </c>
      <c r="E40" s="140">
        <f t="shared" si="0"/>
        <v>0.47499999999999998</v>
      </c>
    </row>
    <row r="41" spans="1:5" ht="30" customHeight="1" x14ac:dyDescent="0.25">
      <c r="A41" s="9"/>
      <c r="B41" s="8" t="s">
        <v>133</v>
      </c>
      <c r="C41" s="100"/>
      <c r="D41" s="100"/>
      <c r="E41" s="140"/>
    </row>
    <row r="42" spans="1:5" ht="30" customHeight="1" x14ac:dyDescent="0.25">
      <c r="A42" s="9"/>
      <c r="B42" s="8" t="s">
        <v>139</v>
      </c>
      <c r="C42" s="100"/>
      <c r="D42" s="100"/>
      <c r="E42" s="140"/>
    </row>
    <row r="43" spans="1:5" ht="30" customHeight="1" x14ac:dyDescent="0.25">
      <c r="A43" s="9"/>
      <c r="B43" s="8" t="s">
        <v>50</v>
      </c>
      <c r="C43" s="100"/>
      <c r="D43" s="100"/>
      <c r="E43" s="140"/>
    </row>
    <row r="44" spans="1:5" ht="30" customHeight="1" x14ac:dyDescent="0.25">
      <c r="A44" s="9"/>
      <c r="B44" s="8" t="s">
        <v>51</v>
      </c>
      <c r="C44" s="100"/>
      <c r="D44" s="100"/>
      <c r="E44" s="140"/>
    </row>
    <row r="45" spans="1:5" ht="30" customHeight="1" x14ac:dyDescent="0.25">
      <c r="A45" s="9"/>
      <c r="B45" s="8" t="s">
        <v>134</v>
      </c>
      <c r="C45" s="100">
        <v>75</v>
      </c>
      <c r="D45" s="100">
        <f>37.11+37.1</f>
        <v>74.210000000000008</v>
      </c>
      <c r="E45" s="140">
        <f t="shared" si="0"/>
        <v>0.98946666666666683</v>
      </c>
    </row>
    <row r="46" spans="1:5" ht="30" customHeight="1" x14ac:dyDescent="0.25">
      <c r="A46" s="9"/>
      <c r="B46" s="8"/>
      <c r="C46" s="100"/>
      <c r="D46" s="100"/>
      <c r="E46" s="140"/>
    </row>
    <row r="47" spans="1:5" ht="30" customHeight="1" x14ac:dyDescent="0.25">
      <c r="A47" s="9"/>
      <c r="B47" s="8" t="s">
        <v>52</v>
      </c>
      <c r="C47" s="100">
        <v>27300</v>
      </c>
      <c r="D47" s="100">
        <f>17488.73+8753.94</f>
        <v>26242.67</v>
      </c>
      <c r="E47" s="140">
        <f t="shared" si="0"/>
        <v>0.96126996336996329</v>
      </c>
    </row>
    <row r="48" spans="1:5" s="52" customFormat="1" ht="30" customHeight="1" x14ac:dyDescent="0.25">
      <c r="A48" s="49" t="s">
        <v>7</v>
      </c>
      <c r="B48" s="50" t="s">
        <v>53</v>
      </c>
      <c r="C48" s="104">
        <f>C49+C50+C51+C52+C53+C54+C55+C56+C57+C58+C59+C60+C61+C62+C63+C64+C65+C66+C67+C68+C69+C70+C71+C72+C73+C75+C76+C77+C78+C79+C80+C81+C82+C83+C84+C85+C86+C87+C88+C89+C90+C91+C92+C93+C94+C95+C96+C97+C98+C74</f>
        <v>429023</v>
      </c>
      <c r="D48" s="104">
        <f>D49+D50+D51+D52+D53+D54+D55+D56+D57+D58+D59+D60+D61+D62+D63+D64+D65+D66+D67+D68+D69+D70+D71+D72+D73+D75+D76+D77+D78+D79+D80+D81+D82+D83+D84+D85+D86+D87+D88+D89+D90+D91+D92+D93+D94+D95+D96+D97+D98+D74</f>
        <v>424026.83</v>
      </c>
      <c r="E48" s="130">
        <f t="shared" si="0"/>
        <v>0.98835454043256421</v>
      </c>
    </row>
    <row r="49" spans="1:5" ht="30" customHeight="1" x14ac:dyDescent="0.25">
      <c r="A49" s="9"/>
      <c r="B49" s="8" t="s">
        <v>54</v>
      </c>
      <c r="C49" s="100">
        <v>400</v>
      </c>
      <c r="D49" s="100">
        <v>431.76</v>
      </c>
      <c r="E49" s="140">
        <f t="shared" si="0"/>
        <v>1.0793999999999999</v>
      </c>
    </row>
    <row r="50" spans="1:5" ht="30" customHeight="1" x14ac:dyDescent="0.25">
      <c r="A50" s="9"/>
      <c r="B50" s="8" t="s">
        <v>55</v>
      </c>
      <c r="C50" s="100"/>
      <c r="D50" s="100"/>
      <c r="E50" s="140"/>
    </row>
    <row r="51" spans="1:5" ht="30" customHeight="1" x14ac:dyDescent="0.25">
      <c r="A51" s="9"/>
      <c r="B51" s="8" t="s">
        <v>56</v>
      </c>
      <c r="C51" s="100">
        <v>7</v>
      </c>
      <c r="D51" s="100">
        <v>7</v>
      </c>
      <c r="E51" s="140">
        <f t="shared" si="0"/>
        <v>1</v>
      </c>
    </row>
    <row r="52" spans="1:5" ht="30" customHeight="1" x14ac:dyDescent="0.25">
      <c r="A52" s="9"/>
      <c r="B52" s="8" t="s">
        <v>57</v>
      </c>
      <c r="C52" s="100">
        <v>600</v>
      </c>
      <c r="D52" s="100">
        <f>835+520</f>
        <v>1355</v>
      </c>
      <c r="E52" s="140">
        <f t="shared" si="0"/>
        <v>2.2583333333333333</v>
      </c>
    </row>
    <row r="53" spans="1:5" ht="30" customHeight="1" x14ac:dyDescent="0.25">
      <c r="A53" s="9"/>
      <c r="B53" s="8" t="s">
        <v>58</v>
      </c>
      <c r="C53" s="100"/>
      <c r="D53" s="100"/>
      <c r="E53" s="140"/>
    </row>
    <row r="54" spans="1:5" ht="30" customHeight="1" x14ac:dyDescent="0.25">
      <c r="A54" s="9"/>
      <c r="B54" s="8" t="s">
        <v>59</v>
      </c>
      <c r="C54" s="100">
        <v>16</v>
      </c>
      <c r="D54" s="100">
        <v>15.96</v>
      </c>
      <c r="E54" s="140">
        <f t="shared" si="0"/>
        <v>0.99750000000000005</v>
      </c>
    </row>
    <row r="55" spans="1:5" ht="30" customHeight="1" x14ac:dyDescent="0.25">
      <c r="A55" s="9"/>
      <c r="B55" s="19" t="s">
        <v>60</v>
      </c>
      <c r="C55" s="100">
        <v>40000</v>
      </c>
      <c r="D55" s="100">
        <f>41599.06+1235.3</f>
        <v>42834.36</v>
      </c>
      <c r="E55" s="140">
        <f t="shared" si="0"/>
        <v>1.070859</v>
      </c>
    </row>
    <row r="56" spans="1:5" ht="30" customHeight="1" x14ac:dyDescent="0.25">
      <c r="A56" s="9"/>
      <c r="B56" s="19" t="s">
        <v>61</v>
      </c>
      <c r="C56" s="100"/>
      <c r="D56" s="100"/>
      <c r="E56" s="140"/>
    </row>
    <row r="57" spans="1:5" ht="30" customHeight="1" x14ac:dyDescent="0.25">
      <c r="A57" s="9"/>
      <c r="B57" s="8" t="s">
        <v>62</v>
      </c>
      <c r="C57" s="100">
        <v>200</v>
      </c>
      <c r="D57" s="100">
        <v>600</v>
      </c>
      <c r="E57" s="140">
        <f t="shared" si="0"/>
        <v>3</v>
      </c>
    </row>
    <row r="58" spans="1:5" ht="30" customHeight="1" x14ac:dyDescent="0.25">
      <c r="A58" s="9"/>
      <c r="B58" s="8" t="s">
        <v>135</v>
      </c>
      <c r="C58" s="100"/>
      <c r="D58" s="100"/>
      <c r="E58" s="140"/>
    </row>
    <row r="59" spans="1:5" ht="30" customHeight="1" x14ac:dyDescent="0.25">
      <c r="A59" s="9"/>
      <c r="B59" s="8"/>
      <c r="C59" s="100"/>
      <c r="D59" s="100"/>
      <c r="E59" s="140"/>
    </row>
    <row r="60" spans="1:5" ht="30" customHeight="1" x14ac:dyDescent="0.25">
      <c r="A60" s="9"/>
      <c r="B60" s="8" t="s">
        <v>63</v>
      </c>
      <c r="C60" s="100">
        <v>300</v>
      </c>
      <c r="D60" s="100">
        <v>240</v>
      </c>
      <c r="E60" s="140">
        <f t="shared" si="0"/>
        <v>0.8</v>
      </c>
    </row>
    <row r="61" spans="1:5" ht="30" customHeight="1" x14ac:dyDescent="0.25">
      <c r="A61" s="9"/>
      <c r="B61" s="8" t="s">
        <v>64</v>
      </c>
      <c r="C61" s="100"/>
      <c r="D61" s="100"/>
      <c r="E61" s="140"/>
    </row>
    <row r="62" spans="1:5" ht="30" customHeight="1" x14ac:dyDescent="0.25">
      <c r="A62" s="9"/>
      <c r="B62" s="8" t="s">
        <v>65</v>
      </c>
      <c r="C62" s="100"/>
      <c r="D62" s="100"/>
      <c r="E62" s="140"/>
    </row>
    <row r="63" spans="1:5" ht="30" customHeight="1" x14ac:dyDescent="0.25">
      <c r="A63" s="9"/>
      <c r="B63" s="8" t="s">
        <v>136</v>
      </c>
      <c r="C63" s="100"/>
      <c r="D63" s="100"/>
      <c r="E63" s="140"/>
    </row>
    <row r="64" spans="1:5" ht="30" customHeight="1" x14ac:dyDescent="0.25">
      <c r="A64" s="9"/>
      <c r="B64" s="8"/>
      <c r="C64" s="100"/>
      <c r="D64" s="100"/>
      <c r="E64" s="140"/>
    </row>
    <row r="65" spans="1:5" ht="30" customHeight="1" x14ac:dyDescent="0.25">
      <c r="A65" s="9"/>
      <c r="B65" s="8" t="s">
        <v>66</v>
      </c>
      <c r="C65" s="100">
        <v>1600</v>
      </c>
      <c r="D65" s="100">
        <v>1636.67</v>
      </c>
      <c r="E65" s="140">
        <f t="shared" si="0"/>
        <v>1.0229187500000001</v>
      </c>
    </row>
    <row r="66" spans="1:5" ht="30" customHeight="1" x14ac:dyDescent="0.25">
      <c r="A66" s="9"/>
      <c r="B66" s="8" t="s">
        <v>67</v>
      </c>
      <c r="C66" s="100">
        <v>100</v>
      </c>
      <c r="D66" s="100">
        <v>96.18</v>
      </c>
      <c r="E66" s="140">
        <f t="shared" si="0"/>
        <v>0.9618000000000001</v>
      </c>
    </row>
    <row r="67" spans="1:5" ht="30" customHeight="1" x14ac:dyDescent="0.25">
      <c r="A67" s="9"/>
      <c r="B67" s="8" t="s">
        <v>68</v>
      </c>
      <c r="C67" s="100"/>
      <c r="D67" s="100"/>
      <c r="E67" s="140"/>
    </row>
    <row r="68" spans="1:5" ht="30" customHeight="1" x14ac:dyDescent="0.25">
      <c r="A68" s="9"/>
      <c r="B68" s="8" t="s">
        <v>137</v>
      </c>
      <c r="C68" s="100"/>
      <c r="D68" s="100"/>
      <c r="E68" s="140"/>
    </row>
    <row r="69" spans="1:5" ht="30" customHeight="1" x14ac:dyDescent="0.25">
      <c r="A69" s="9"/>
      <c r="B69" s="8" t="s">
        <v>138</v>
      </c>
      <c r="C69" s="100"/>
      <c r="D69" s="100"/>
      <c r="E69" s="140"/>
    </row>
    <row r="70" spans="1:5" ht="30" customHeight="1" x14ac:dyDescent="0.25">
      <c r="A70" s="9"/>
      <c r="B70" s="8" t="s">
        <v>69</v>
      </c>
      <c r="C70" s="100">
        <v>5300</v>
      </c>
      <c r="D70" s="100">
        <v>5295.48</v>
      </c>
      <c r="E70" s="140">
        <f t="shared" si="0"/>
        <v>0.99914716981132068</v>
      </c>
    </row>
    <row r="71" spans="1:5" ht="30" customHeight="1" x14ac:dyDescent="0.25">
      <c r="A71" s="9"/>
      <c r="B71" s="8" t="s">
        <v>70</v>
      </c>
      <c r="C71" s="100"/>
      <c r="D71" s="100"/>
      <c r="E71" s="140"/>
    </row>
    <row r="72" spans="1:5" ht="30" customHeight="1" x14ac:dyDescent="0.25">
      <c r="A72" s="9"/>
      <c r="B72" s="8" t="s">
        <v>71</v>
      </c>
      <c r="C72" s="100"/>
      <c r="D72" s="100"/>
      <c r="E72" s="140"/>
    </row>
    <row r="73" spans="1:5" ht="30" customHeight="1" x14ac:dyDescent="0.25">
      <c r="A73" s="9"/>
      <c r="B73" s="8" t="s">
        <v>72</v>
      </c>
      <c r="C73" s="100"/>
      <c r="D73" s="100"/>
      <c r="E73" s="140"/>
    </row>
    <row r="74" spans="1:5" ht="30" customHeight="1" x14ac:dyDescent="0.25">
      <c r="A74" s="9"/>
      <c r="B74" s="8" t="s">
        <v>73</v>
      </c>
      <c r="C74" s="100"/>
      <c r="D74" s="100"/>
      <c r="E74" s="140"/>
    </row>
    <row r="75" spans="1:5" ht="30" customHeight="1" x14ac:dyDescent="0.25">
      <c r="A75" s="9"/>
      <c r="B75" s="8" t="s">
        <v>74</v>
      </c>
      <c r="C75" s="100"/>
      <c r="D75" s="100">
        <v>950</v>
      </c>
      <c r="E75" s="140" t="e">
        <f t="shared" si="0"/>
        <v>#DIV/0!</v>
      </c>
    </row>
    <row r="76" spans="1:5" ht="30" customHeight="1" x14ac:dyDescent="0.25">
      <c r="A76" s="9"/>
      <c r="B76" s="8" t="s">
        <v>75</v>
      </c>
      <c r="C76" s="100"/>
      <c r="D76" s="100"/>
      <c r="E76" s="140"/>
    </row>
    <row r="77" spans="1:5" ht="30" customHeight="1" x14ac:dyDescent="0.25">
      <c r="A77" s="9"/>
      <c r="B77" s="8" t="s">
        <v>76</v>
      </c>
      <c r="C77" s="100"/>
      <c r="D77" s="100"/>
      <c r="E77" s="140"/>
    </row>
    <row r="78" spans="1:5" ht="30" customHeight="1" x14ac:dyDescent="0.25">
      <c r="A78" s="9"/>
      <c r="B78" s="8" t="s">
        <v>77</v>
      </c>
      <c r="C78" s="100"/>
      <c r="D78" s="100"/>
      <c r="E78" s="140"/>
    </row>
    <row r="79" spans="1:5" ht="36.75" customHeight="1" x14ac:dyDescent="0.25">
      <c r="A79" s="9"/>
      <c r="B79" s="8" t="s">
        <v>78</v>
      </c>
      <c r="C79" s="100"/>
      <c r="D79" s="100"/>
      <c r="E79" s="140"/>
    </row>
    <row r="80" spans="1:5" ht="30" customHeight="1" x14ac:dyDescent="0.25">
      <c r="A80" s="9"/>
      <c r="B80" s="8" t="s">
        <v>79</v>
      </c>
      <c r="C80" s="100"/>
      <c r="D80" s="100"/>
      <c r="E80" s="140"/>
    </row>
    <row r="81" spans="1:6" ht="30" customHeight="1" x14ac:dyDescent="0.25">
      <c r="A81" s="9"/>
      <c r="B81" s="8" t="s">
        <v>80</v>
      </c>
      <c r="C81" s="100">
        <v>45000</v>
      </c>
      <c r="D81" s="100">
        <v>52217.05</v>
      </c>
      <c r="E81" s="140">
        <f t="shared" si="0"/>
        <v>1.1603788888888888</v>
      </c>
    </row>
    <row r="82" spans="1:6" ht="30" customHeight="1" x14ac:dyDescent="0.25">
      <c r="A82" s="9"/>
      <c r="B82" s="8" t="s">
        <v>81</v>
      </c>
      <c r="C82" s="100">
        <v>12000</v>
      </c>
      <c r="D82" s="100">
        <v>16750.36</v>
      </c>
      <c r="E82" s="140">
        <f t="shared" si="0"/>
        <v>1.3958633333333335</v>
      </c>
      <c r="F82" s="83"/>
    </row>
    <row r="83" spans="1:6" ht="30" customHeight="1" x14ac:dyDescent="0.25">
      <c r="A83" s="9"/>
      <c r="B83" s="8" t="s">
        <v>82</v>
      </c>
      <c r="C83" s="100"/>
      <c r="D83" s="100">
        <v>493.22</v>
      </c>
      <c r="E83" s="140" t="e">
        <f t="shared" si="0"/>
        <v>#DIV/0!</v>
      </c>
      <c r="F83" s="83"/>
    </row>
    <row r="84" spans="1:6" ht="30" customHeight="1" x14ac:dyDescent="0.25">
      <c r="A84" s="9"/>
      <c r="B84" s="8" t="s">
        <v>83</v>
      </c>
      <c r="C84" s="100">
        <v>205000</v>
      </c>
      <c r="D84" s="100">
        <v>182511.23</v>
      </c>
      <c r="E84" s="140">
        <f t="shared" si="0"/>
        <v>0.89029868292682934</v>
      </c>
      <c r="F84" s="83"/>
    </row>
    <row r="85" spans="1:6" ht="30" customHeight="1" x14ac:dyDescent="0.25">
      <c r="A85" s="9"/>
      <c r="B85" s="8" t="s">
        <v>84</v>
      </c>
      <c r="C85" s="100"/>
      <c r="D85" s="100"/>
      <c r="E85" s="140"/>
      <c r="F85" s="83"/>
    </row>
    <row r="86" spans="1:6" ht="30" customHeight="1" x14ac:dyDescent="0.25">
      <c r="A86" s="9"/>
      <c r="B86" s="8" t="s">
        <v>85</v>
      </c>
      <c r="C86" s="100">
        <v>41500</v>
      </c>
      <c r="D86" s="100">
        <v>41199.29</v>
      </c>
      <c r="E86" s="140">
        <f t="shared" si="0"/>
        <v>0.99275397590361447</v>
      </c>
      <c r="F86" s="83"/>
    </row>
    <row r="87" spans="1:6" ht="30" customHeight="1" x14ac:dyDescent="0.25">
      <c r="A87" s="9"/>
      <c r="B87" s="8" t="s">
        <v>131</v>
      </c>
      <c r="C87" s="100"/>
      <c r="D87" s="100"/>
      <c r="E87" s="140"/>
      <c r="F87" s="83"/>
    </row>
    <row r="88" spans="1:6" ht="30" customHeight="1" x14ac:dyDescent="0.25">
      <c r="A88" s="9"/>
      <c r="B88" s="8" t="s">
        <v>86</v>
      </c>
      <c r="C88" s="100"/>
      <c r="D88" s="100"/>
      <c r="E88" s="140"/>
      <c r="F88" s="83"/>
    </row>
    <row r="89" spans="1:6" ht="30" customHeight="1" x14ac:dyDescent="0.25">
      <c r="A89" s="9"/>
      <c r="B89" s="8" t="s">
        <v>158</v>
      </c>
      <c r="C89" s="100"/>
      <c r="D89" s="100"/>
      <c r="E89" s="140"/>
      <c r="F89" s="83"/>
    </row>
    <row r="90" spans="1:6" ht="30" customHeight="1" x14ac:dyDescent="0.25">
      <c r="A90" s="9"/>
      <c r="B90" s="8" t="s">
        <v>159</v>
      </c>
      <c r="C90" s="100"/>
      <c r="D90" s="100"/>
      <c r="E90" s="140"/>
      <c r="F90" s="83"/>
    </row>
    <row r="91" spans="1:6" ht="30" customHeight="1" x14ac:dyDescent="0.25">
      <c r="A91" s="9"/>
      <c r="B91" s="8" t="s">
        <v>89</v>
      </c>
      <c r="C91" s="100"/>
      <c r="D91" s="100"/>
      <c r="E91" s="140"/>
    </row>
    <row r="92" spans="1:6" ht="30" customHeight="1" x14ac:dyDescent="0.25">
      <c r="A92" s="9"/>
      <c r="B92" s="8" t="s">
        <v>90</v>
      </c>
      <c r="C92" s="100"/>
      <c r="D92" s="100"/>
      <c r="E92" s="140"/>
    </row>
    <row r="93" spans="1:6" ht="30" customHeight="1" x14ac:dyDescent="0.25">
      <c r="A93" s="9"/>
      <c r="B93" s="8" t="s">
        <v>156</v>
      </c>
      <c r="C93" s="100">
        <v>77000</v>
      </c>
      <c r="D93" s="100">
        <v>77393.27</v>
      </c>
      <c r="E93" s="140">
        <f t="shared" si="0"/>
        <v>1.0051074025974027</v>
      </c>
    </row>
    <row r="94" spans="1:6" ht="30" customHeight="1" x14ac:dyDescent="0.25">
      <c r="A94" s="9"/>
      <c r="B94" s="8" t="s">
        <v>157</v>
      </c>
      <c r="C94" s="100"/>
      <c r="D94" s="100"/>
      <c r="E94" s="140"/>
    </row>
    <row r="95" spans="1:6" ht="30" customHeight="1" x14ac:dyDescent="0.25">
      <c r="A95" s="9"/>
      <c r="B95" s="8" t="s">
        <v>91</v>
      </c>
      <c r="C95" s="100"/>
      <c r="D95" s="100"/>
      <c r="E95" s="140"/>
    </row>
    <row r="96" spans="1:6" ht="30" customHeight="1" x14ac:dyDescent="0.25">
      <c r="A96" s="9"/>
      <c r="B96" s="8" t="s">
        <v>92</v>
      </c>
      <c r="C96" s="100"/>
      <c r="D96" s="100"/>
      <c r="E96" s="140"/>
    </row>
    <row r="97" spans="1:5" ht="30" customHeight="1" x14ac:dyDescent="0.25">
      <c r="A97" s="9"/>
      <c r="B97" s="8" t="s">
        <v>93</v>
      </c>
      <c r="C97" s="100"/>
      <c r="D97" s="100"/>
      <c r="E97" s="140"/>
    </row>
    <row r="98" spans="1:5" ht="30" customHeight="1" x14ac:dyDescent="0.25">
      <c r="A98" s="9"/>
      <c r="B98" s="8" t="s">
        <v>132</v>
      </c>
      <c r="C98" s="100"/>
      <c r="D98" s="100"/>
      <c r="E98" s="140"/>
    </row>
    <row r="99" spans="1:5" s="52" customFormat="1" ht="30" customHeight="1" x14ac:dyDescent="0.25">
      <c r="A99" s="49" t="s">
        <v>9</v>
      </c>
      <c r="B99" s="50" t="s">
        <v>94</v>
      </c>
      <c r="C99" s="104">
        <f>C100</f>
        <v>444900</v>
      </c>
      <c r="D99" s="104">
        <f>D100</f>
        <v>445739.74</v>
      </c>
      <c r="E99" s="130">
        <f t="shared" ref="E99:E134" si="1">D99/C99</f>
        <v>1.001887480332659</v>
      </c>
    </row>
    <row r="100" spans="1:5" ht="30" customHeight="1" x14ac:dyDescent="0.25">
      <c r="A100" s="9" t="s">
        <v>1</v>
      </c>
      <c r="B100" s="8" t="s">
        <v>95</v>
      </c>
      <c r="C100" s="100">
        <v>444900</v>
      </c>
      <c r="D100" s="100">
        <f>277514.01+105008.06+63217.67</f>
        <v>445739.74</v>
      </c>
      <c r="E100" s="140">
        <f t="shared" si="1"/>
        <v>1.001887480332659</v>
      </c>
    </row>
    <row r="101" spans="1:5" s="52" customFormat="1" ht="30" customHeight="1" x14ac:dyDescent="0.25">
      <c r="A101" s="49" t="s">
        <v>11</v>
      </c>
      <c r="B101" s="50" t="s">
        <v>96</v>
      </c>
      <c r="C101" s="104">
        <f>C102+C103+C104</f>
        <v>7210</v>
      </c>
      <c r="D101" s="104">
        <f>D102+D103+D104</f>
        <v>24126.13</v>
      </c>
      <c r="E101" s="130">
        <f t="shared" si="1"/>
        <v>3.346203883495146</v>
      </c>
    </row>
    <row r="102" spans="1:5" s="78" customFormat="1" ht="30" customHeight="1" x14ac:dyDescent="0.25">
      <c r="A102" s="9"/>
      <c r="B102" s="8" t="s">
        <v>97</v>
      </c>
      <c r="C102" s="100">
        <v>430</v>
      </c>
      <c r="D102" s="100">
        <v>716.68</v>
      </c>
      <c r="E102" s="140">
        <f t="shared" si="1"/>
        <v>1.6666976744186046</v>
      </c>
    </row>
    <row r="103" spans="1:5" s="78" customFormat="1" ht="30" customHeight="1" x14ac:dyDescent="0.25">
      <c r="A103" s="9"/>
      <c r="B103" s="8" t="s">
        <v>98</v>
      </c>
      <c r="C103" s="100">
        <v>1880</v>
      </c>
      <c r="D103" s="100">
        <v>18527.25</v>
      </c>
      <c r="E103" s="140">
        <f t="shared" si="1"/>
        <v>9.8549202127659576</v>
      </c>
    </row>
    <row r="104" spans="1:5" s="78" customFormat="1" ht="30" customHeight="1" x14ac:dyDescent="0.25">
      <c r="A104" s="9"/>
      <c r="B104" s="8" t="s">
        <v>99</v>
      </c>
      <c r="C104" s="100">
        <v>4900</v>
      </c>
      <c r="D104" s="100">
        <f>4017.24+519.96+345</f>
        <v>4882.2</v>
      </c>
      <c r="E104" s="140">
        <f t="shared" si="1"/>
        <v>0.99636734693877549</v>
      </c>
    </row>
    <row r="105" spans="1:5" s="52" customFormat="1" ht="30" customHeight="1" x14ac:dyDescent="0.25">
      <c r="A105" s="49" t="s">
        <v>15</v>
      </c>
      <c r="B105" s="50" t="s">
        <v>100</v>
      </c>
      <c r="C105" s="104">
        <f>C106</f>
        <v>0</v>
      </c>
      <c r="D105" s="104">
        <f>D106</f>
        <v>0</v>
      </c>
      <c r="E105" s="130" t="e">
        <f t="shared" si="1"/>
        <v>#DIV/0!</v>
      </c>
    </row>
    <row r="106" spans="1:5" ht="30" customHeight="1" x14ac:dyDescent="0.25">
      <c r="A106" s="39"/>
      <c r="B106" s="16" t="s">
        <v>101</v>
      </c>
      <c r="C106" s="100">
        <v>0</v>
      </c>
      <c r="D106" s="100"/>
      <c r="E106" s="140"/>
    </row>
    <row r="107" spans="1:5" s="52" customFormat="1" ht="30" customHeight="1" x14ac:dyDescent="0.25">
      <c r="A107" s="49" t="s">
        <v>19</v>
      </c>
      <c r="B107" s="50" t="s">
        <v>148</v>
      </c>
      <c r="C107" s="104">
        <f>C108</f>
        <v>0</v>
      </c>
      <c r="D107" s="104">
        <f>D108</f>
        <v>0</v>
      </c>
      <c r="E107" s="130" t="e">
        <f t="shared" si="1"/>
        <v>#DIV/0!</v>
      </c>
    </row>
    <row r="108" spans="1:5" ht="30" customHeight="1" x14ac:dyDescent="0.25">
      <c r="A108" s="39"/>
      <c r="B108" s="16" t="s">
        <v>148</v>
      </c>
      <c r="C108" s="100"/>
      <c r="D108" s="100"/>
      <c r="E108" s="140"/>
    </row>
    <row r="109" spans="1:5" s="52" customFormat="1" ht="30" customHeight="1" x14ac:dyDescent="0.25">
      <c r="A109" s="49" t="s">
        <v>21</v>
      </c>
      <c r="B109" s="50" t="s">
        <v>102</v>
      </c>
      <c r="C109" s="104">
        <f>C110+C111+C112+C113+C114+C115+C116+C117+C118+C119+C120+C121+C122+C123+C124+C125</f>
        <v>72530</v>
      </c>
      <c r="D109" s="104">
        <f>D110+D111+D112+D113+D114+D115+D116+D117+D118+D119+D120+D121+D122+D123+D124+D125</f>
        <v>81266.679999999993</v>
      </c>
      <c r="E109" s="130">
        <f t="shared" si="1"/>
        <v>1.1204560871363574</v>
      </c>
    </row>
    <row r="110" spans="1:5" ht="30" customHeight="1" x14ac:dyDescent="0.25">
      <c r="A110" s="9"/>
      <c r="B110" s="8" t="s">
        <v>103</v>
      </c>
      <c r="C110" s="100">
        <v>100</v>
      </c>
      <c r="D110" s="100">
        <v>35.200000000000003</v>
      </c>
      <c r="E110" s="140">
        <f t="shared" si="1"/>
        <v>0.35200000000000004</v>
      </c>
    </row>
    <row r="111" spans="1:5" ht="30" customHeight="1" x14ac:dyDescent="0.25">
      <c r="A111" s="9"/>
      <c r="B111" s="8" t="s">
        <v>104</v>
      </c>
      <c r="C111" s="100">
        <v>270</v>
      </c>
      <c r="D111" s="100">
        <v>270</v>
      </c>
      <c r="E111" s="140">
        <f t="shared" si="1"/>
        <v>1</v>
      </c>
    </row>
    <row r="112" spans="1:5" ht="30" customHeight="1" x14ac:dyDescent="0.25">
      <c r="A112" s="9"/>
      <c r="B112" s="8" t="s">
        <v>105</v>
      </c>
      <c r="C112" s="100">
        <v>12800</v>
      </c>
      <c r="D112" s="100">
        <v>13459.88</v>
      </c>
      <c r="E112" s="140">
        <f t="shared" si="1"/>
        <v>1.0515531249999999</v>
      </c>
    </row>
    <row r="113" spans="1:5" ht="30" customHeight="1" x14ac:dyDescent="0.25">
      <c r="A113" s="9" t="s">
        <v>1</v>
      </c>
      <c r="B113" s="8" t="s">
        <v>106</v>
      </c>
      <c r="C113" s="100">
        <v>52000</v>
      </c>
      <c r="D113" s="100">
        <f>73844.55-13459.88</f>
        <v>60384.670000000006</v>
      </c>
      <c r="E113" s="140">
        <f t="shared" si="1"/>
        <v>1.1612436538461539</v>
      </c>
    </row>
    <row r="114" spans="1:5" ht="30" customHeight="1" x14ac:dyDescent="0.25">
      <c r="A114" s="9"/>
      <c r="B114" s="8" t="s">
        <v>107</v>
      </c>
      <c r="C114" s="100"/>
      <c r="D114" s="100">
        <v>328.48</v>
      </c>
      <c r="E114" s="140" t="e">
        <f t="shared" si="1"/>
        <v>#DIV/0!</v>
      </c>
    </row>
    <row r="115" spans="1:5" ht="30" customHeight="1" x14ac:dyDescent="0.25">
      <c r="A115" s="9"/>
      <c r="B115" s="8" t="s">
        <v>108</v>
      </c>
      <c r="C115" s="100">
        <v>7000</v>
      </c>
      <c r="D115" s="100">
        <v>6421.42</v>
      </c>
      <c r="E115" s="140">
        <f t="shared" si="1"/>
        <v>0.91734571428571432</v>
      </c>
    </row>
    <row r="116" spans="1:5" ht="30" customHeight="1" x14ac:dyDescent="0.25">
      <c r="A116" s="9"/>
      <c r="B116" s="8" t="s">
        <v>109</v>
      </c>
      <c r="C116" s="100"/>
      <c r="D116" s="100"/>
      <c r="E116" s="140"/>
    </row>
    <row r="117" spans="1:5" ht="30" customHeight="1" x14ac:dyDescent="0.25">
      <c r="A117" s="9"/>
      <c r="B117" s="8" t="s">
        <v>110</v>
      </c>
      <c r="C117" s="100"/>
      <c r="D117" s="100"/>
      <c r="E117" s="140"/>
    </row>
    <row r="118" spans="1:5" ht="30" customHeight="1" x14ac:dyDescent="0.25">
      <c r="A118" s="9"/>
      <c r="B118" s="8" t="s">
        <v>111</v>
      </c>
      <c r="C118" s="100"/>
      <c r="D118" s="100"/>
      <c r="E118" s="140"/>
    </row>
    <row r="119" spans="1:5" ht="30" customHeight="1" x14ac:dyDescent="0.25">
      <c r="A119" s="9"/>
      <c r="B119" s="8" t="s">
        <v>112</v>
      </c>
      <c r="C119" s="100"/>
      <c r="D119" s="100"/>
      <c r="E119" s="140"/>
    </row>
    <row r="120" spans="1:5" ht="30" customHeight="1" x14ac:dyDescent="0.25">
      <c r="A120" s="9"/>
      <c r="B120" s="8" t="s">
        <v>113</v>
      </c>
      <c r="C120" s="100"/>
      <c r="D120" s="100"/>
      <c r="E120" s="140"/>
    </row>
    <row r="121" spans="1:5" ht="30" customHeight="1" x14ac:dyDescent="0.25">
      <c r="A121" s="9"/>
      <c r="B121" s="8" t="s">
        <v>114</v>
      </c>
      <c r="C121" s="100"/>
      <c r="D121" s="100"/>
      <c r="E121" s="140"/>
    </row>
    <row r="122" spans="1:5" ht="30" customHeight="1" x14ac:dyDescent="0.25">
      <c r="A122" s="9"/>
      <c r="B122" s="8" t="s">
        <v>115</v>
      </c>
      <c r="C122" s="100"/>
      <c r="D122" s="100"/>
      <c r="E122" s="140"/>
    </row>
    <row r="123" spans="1:5" ht="30" customHeight="1" x14ac:dyDescent="0.25">
      <c r="A123" s="9"/>
      <c r="B123" s="8" t="s">
        <v>116</v>
      </c>
      <c r="C123" s="100"/>
      <c r="D123" s="100"/>
      <c r="E123" s="140"/>
    </row>
    <row r="124" spans="1:5" ht="30" customHeight="1" x14ac:dyDescent="0.25">
      <c r="A124" s="9"/>
      <c r="B124" s="8" t="s">
        <v>117</v>
      </c>
      <c r="C124" s="100"/>
      <c r="D124" s="100"/>
      <c r="E124" s="140"/>
    </row>
    <row r="125" spans="1:5" ht="30" customHeight="1" x14ac:dyDescent="0.25">
      <c r="A125" s="9"/>
      <c r="B125" s="8" t="s">
        <v>118</v>
      </c>
      <c r="C125" s="100">
        <v>360</v>
      </c>
      <c r="D125" s="100">
        <v>367.03</v>
      </c>
      <c r="E125" s="140">
        <f t="shared" si="1"/>
        <v>1.0195277777777778</v>
      </c>
    </row>
    <row r="126" spans="1:5" s="52" customFormat="1" ht="30" customHeight="1" x14ac:dyDescent="0.25">
      <c r="A126" s="54" t="s">
        <v>23</v>
      </c>
      <c r="B126" s="55" t="s">
        <v>119</v>
      </c>
      <c r="C126" s="105">
        <f>C127+C128</f>
        <v>0</v>
      </c>
      <c r="D126" s="105">
        <f>D127+D128</f>
        <v>0</v>
      </c>
      <c r="E126" s="130" t="e">
        <f t="shared" si="1"/>
        <v>#DIV/0!</v>
      </c>
    </row>
    <row r="127" spans="1:5" ht="30" customHeight="1" x14ac:dyDescent="0.25">
      <c r="A127" s="9"/>
      <c r="B127" s="8" t="s">
        <v>120</v>
      </c>
      <c r="C127" s="100">
        <v>0</v>
      </c>
      <c r="D127" s="100"/>
      <c r="E127" s="140"/>
    </row>
    <row r="128" spans="1:5" ht="30" customHeight="1" x14ac:dyDescent="0.25">
      <c r="A128" s="9"/>
      <c r="B128" s="8" t="s">
        <v>121</v>
      </c>
      <c r="C128" s="100">
        <v>0</v>
      </c>
      <c r="D128" s="100"/>
      <c r="E128" s="140"/>
    </row>
    <row r="129" spans="1:5" s="52" customFormat="1" ht="30" customHeight="1" x14ac:dyDescent="0.25">
      <c r="A129" s="54" t="s">
        <v>25</v>
      </c>
      <c r="B129" s="55" t="s">
        <v>122</v>
      </c>
      <c r="C129" s="105">
        <f>C130+C131+C132+C133</f>
        <v>398</v>
      </c>
      <c r="D129" s="105">
        <f>D130+D131+D132+D133</f>
        <v>398</v>
      </c>
      <c r="E129" s="130">
        <f t="shared" si="1"/>
        <v>1</v>
      </c>
    </row>
    <row r="130" spans="1:5" s="43" customFormat="1" ht="30" customHeight="1" x14ac:dyDescent="0.25">
      <c r="A130" s="44"/>
      <c r="B130" s="18" t="s">
        <v>123</v>
      </c>
      <c r="C130" s="100"/>
      <c r="D130" s="100"/>
      <c r="E130" s="140"/>
    </row>
    <row r="131" spans="1:5" ht="51" customHeight="1" x14ac:dyDescent="0.25">
      <c r="A131" s="9"/>
      <c r="B131" s="8" t="s">
        <v>124</v>
      </c>
      <c r="C131" s="100"/>
      <c r="D131" s="100"/>
      <c r="E131" s="140"/>
    </row>
    <row r="132" spans="1:5" ht="30" customHeight="1" x14ac:dyDescent="0.25">
      <c r="A132" s="9"/>
      <c r="B132" s="8" t="s">
        <v>125</v>
      </c>
      <c r="C132" s="100">
        <v>398</v>
      </c>
      <c r="D132" s="100">
        <v>398</v>
      </c>
      <c r="E132" s="140">
        <f t="shared" si="1"/>
        <v>1</v>
      </c>
    </row>
    <row r="133" spans="1:5" ht="30" customHeight="1" x14ac:dyDescent="0.25">
      <c r="A133" s="9"/>
      <c r="B133" s="8" t="s">
        <v>126</v>
      </c>
      <c r="C133" s="100"/>
      <c r="D133" s="100"/>
      <c r="E133" s="140"/>
    </row>
    <row r="134" spans="1:5" s="53" customFormat="1" ht="30" customHeight="1" x14ac:dyDescent="0.25">
      <c r="A134" s="84" t="s">
        <v>27</v>
      </c>
      <c r="B134" s="71" t="s">
        <v>128</v>
      </c>
      <c r="C134" s="117">
        <f t="shared" ref="C134" si="2">C9-C29</f>
        <v>480860</v>
      </c>
      <c r="D134" s="111">
        <f t="shared" ref="D134" si="3">D9-D29</f>
        <v>385559.78</v>
      </c>
      <c r="E134" s="130">
        <f t="shared" si="1"/>
        <v>0.80181296011313075</v>
      </c>
    </row>
  </sheetData>
  <mergeCells count="11">
    <mergeCell ref="A26:A28"/>
    <mergeCell ref="B26:B28"/>
    <mergeCell ref="D26:D28"/>
    <mergeCell ref="E26:E28"/>
    <mergeCell ref="C26:C28"/>
    <mergeCell ref="B4:E4"/>
    <mergeCell ref="A6:A8"/>
    <mergeCell ref="B6:B8"/>
    <mergeCell ref="D6:D8"/>
    <mergeCell ref="E6:E8"/>
    <mergeCell ref="C6:C8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4"/>
  <sheetViews>
    <sheetView topLeftCell="A127" workbookViewId="0">
      <selection activeCell="B80" sqref="B80"/>
    </sheetView>
  </sheetViews>
  <sheetFormatPr defaultRowHeight="15" x14ac:dyDescent="0.25"/>
  <cols>
    <col min="1" max="1" width="7.140625" style="38" customWidth="1"/>
    <col min="2" max="2" width="31.140625" style="45" customWidth="1"/>
    <col min="3" max="4" width="17.5703125" style="27" customWidth="1"/>
    <col min="5" max="5" width="19.42578125" style="27" customWidth="1"/>
    <col min="6" max="6" width="9.140625" style="45"/>
    <col min="7" max="7" width="15.85546875" style="45" bestFit="1" customWidth="1"/>
    <col min="8" max="16384" width="9.140625" style="45"/>
  </cols>
  <sheetData>
    <row r="1" spans="1:5" s="73" customFormat="1" x14ac:dyDescent="0.25">
      <c r="A1" s="10"/>
      <c r="B1" s="13"/>
      <c r="C1" s="23"/>
      <c r="D1" s="23"/>
      <c r="E1" s="23"/>
    </row>
    <row r="2" spans="1:5" s="75" customFormat="1" x14ac:dyDescent="0.25">
      <c r="A2" s="64"/>
      <c r="B2" s="14" t="s">
        <v>0</v>
      </c>
      <c r="C2" s="65"/>
      <c r="D2" s="65"/>
      <c r="E2" s="65"/>
    </row>
    <row r="3" spans="1:5" s="47" customFormat="1" ht="15.75" x14ac:dyDescent="0.25">
      <c r="A3" s="1" t="s">
        <v>1</v>
      </c>
      <c r="B3" s="81" t="s">
        <v>177</v>
      </c>
      <c r="C3" s="25"/>
      <c r="D3" s="25"/>
      <c r="E3" s="25"/>
    </row>
    <row r="4" spans="1:5" s="75" customFormat="1" ht="15.75" x14ac:dyDescent="0.25">
      <c r="A4" s="66"/>
      <c r="B4" s="144" t="s">
        <v>171</v>
      </c>
      <c r="C4" s="144"/>
      <c r="D4" s="144"/>
      <c r="E4" s="144"/>
    </row>
    <row r="5" spans="1:5" s="73" customFormat="1" ht="15.75" x14ac:dyDescent="0.25">
      <c r="A5" s="1"/>
      <c r="B5" s="13"/>
      <c r="C5" s="23"/>
      <c r="D5" s="23"/>
      <c r="E5" s="23"/>
    </row>
    <row r="6" spans="1:5" s="73" customFormat="1" ht="15" customHeight="1" x14ac:dyDescent="0.25">
      <c r="A6" s="145" t="s">
        <v>1</v>
      </c>
      <c r="B6" s="148" t="s">
        <v>2</v>
      </c>
      <c r="C6" s="151" t="s">
        <v>163</v>
      </c>
      <c r="D6" s="151" t="s">
        <v>176</v>
      </c>
      <c r="E6" s="151" t="s">
        <v>175</v>
      </c>
    </row>
    <row r="7" spans="1:5" s="73" customFormat="1" ht="15" customHeight="1" x14ac:dyDescent="0.25">
      <c r="A7" s="146"/>
      <c r="B7" s="149"/>
      <c r="C7" s="152"/>
      <c r="D7" s="152"/>
      <c r="E7" s="152"/>
    </row>
    <row r="8" spans="1:5" s="73" customFormat="1" ht="37.5" customHeight="1" x14ac:dyDescent="0.25">
      <c r="A8" s="147"/>
      <c r="B8" s="150"/>
      <c r="C8" s="153"/>
      <c r="D8" s="153"/>
      <c r="E8" s="153"/>
    </row>
    <row r="9" spans="1:5" s="73" customFormat="1" ht="30" customHeight="1" x14ac:dyDescent="0.25">
      <c r="A9" s="2" t="s">
        <v>3</v>
      </c>
      <c r="B9" s="15" t="s">
        <v>4</v>
      </c>
      <c r="C9" s="108">
        <f>C10+C11+C12+C13+C14+C15+C16+C17+C18+C19+C20+C21+C22+C23+C24+C25</f>
        <v>2155790</v>
      </c>
      <c r="D9" s="108">
        <f>D10+D11+D12+D13+D14+D15+D16+D17+D18+D19+D20+D21+D22+D23+D24+D25</f>
        <v>2193233.34</v>
      </c>
      <c r="E9" s="135">
        <f>D9/C9</f>
        <v>1.017368732575993</v>
      </c>
    </row>
    <row r="10" spans="1:5" ht="30" customHeight="1" x14ac:dyDescent="0.25">
      <c r="A10" s="35" t="s">
        <v>5</v>
      </c>
      <c r="B10" s="16" t="s">
        <v>6</v>
      </c>
      <c r="C10" s="100"/>
      <c r="D10" s="100"/>
      <c r="E10" s="136"/>
    </row>
    <row r="11" spans="1:5" ht="30" customHeight="1" x14ac:dyDescent="0.25">
      <c r="A11" s="37" t="s">
        <v>7</v>
      </c>
      <c r="B11" s="8" t="s">
        <v>8</v>
      </c>
      <c r="C11" s="100"/>
      <c r="D11" s="100"/>
      <c r="E11" s="136"/>
    </row>
    <row r="12" spans="1:5" ht="30" customHeight="1" x14ac:dyDescent="0.25">
      <c r="A12" s="37" t="s">
        <v>9</v>
      </c>
      <c r="B12" s="8" t="s">
        <v>10</v>
      </c>
      <c r="C12" s="100"/>
      <c r="D12" s="100"/>
      <c r="E12" s="136"/>
    </row>
    <row r="13" spans="1:5" ht="30" customHeight="1" x14ac:dyDescent="0.25">
      <c r="A13" s="35" t="s">
        <v>11</v>
      </c>
      <c r="B13" s="8" t="s">
        <v>12</v>
      </c>
      <c r="C13" s="100">
        <v>1965000</v>
      </c>
      <c r="D13" s="100">
        <f>1983063.26-6246.86</f>
        <v>1976816.4</v>
      </c>
      <c r="E13" s="136">
        <f t="shared" ref="E13:E25" si="0">D13/C13</f>
        <v>1.0060134351145038</v>
      </c>
    </row>
    <row r="14" spans="1:5" ht="30" customHeight="1" x14ac:dyDescent="0.25">
      <c r="A14" s="37" t="s">
        <v>13</v>
      </c>
      <c r="B14" s="8" t="s">
        <v>14</v>
      </c>
      <c r="C14" s="100"/>
      <c r="D14" s="100"/>
      <c r="E14" s="136"/>
    </row>
    <row r="15" spans="1:5" ht="30" customHeight="1" x14ac:dyDescent="0.25">
      <c r="A15" s="37" t="s">
        <v>15</v>
      </c>
      <c r="B15" s="8" t="s">
        <v>16</v>
      </c>
      <c r="C15" s="100"/>
      <c r="D15" s="100"/>
      <c r="E15" s="136"/>
    </row>
    <row r="16" spans="1:5" ht="30" customHeight="1" x14ac:dyDescent="0.25">
      <c r="A16" s="35" t="s">
        <v>17</v>
      </c>
      <c r="B16" s="8" t="s">
        <v>18</v>
      </c>
      <c r="C16" s="100"/>
      <c r="D16" s="100"/>
      <c r="E16" s="136"/>
    </row>
    <row r="17" spans="1:5" ht="30" customHeight="1" x14ac:dyDescent="0.25">
      <c r="A17" s="37" t="s">
        <v>19</v>
      </c>
      <c r="B17" s="8" t="s">
        <v>20</v>
      </c>
      <c r="C17" s="100"/>
      <c r="D17" s="100"/>
      <c r="E17" s="136"/>
    </row>
    <row r="18" spans="1:5" ht="30" customHeight="1" x14ac:dyDescent="0.25">
      <c r="A18" s="37" t="s">
        <v>21</v>
      </c>
      <c r="B18" s="8" t="s">
        <v>22</v>
      </c>
      <c r="C18" s="100"/>
      <c r="D18" s="100"/>
      <c r="E18" s="136"/>
    </row>
    <row r="19" spans="1:5" ht="30" customHeight="1" x14ac:dyDescent="0.25">
      <c r="A19" s="35" t="s">
        <v>23</v>
      </c>
      <c r="B19" s="8" t="s">
        <v>24</v>
      </c>
      <c r="C19" s="100"/>
      <c r="D19" s="100"/>
      <c r="E19" s="136"/>
    </row>
    <row r="20" spans="1:5" ht="30" customHeight="1" x14ac:dyDescent="0.25">
      <c r="A20" s="37" t="s">
        <v>25</v>
      </c>
      <c r="B20" s="8" t="s">
        <v>160</v>
      </c>
      <c r="C20" s="100"/>
      <c r="D20" s="100"/>
      <c r="E20" s="136"/>
    </row>
    <row r="21" spans="1:5" ht="30" customHeight="1" x14ac:dyDescent="0.25">
      <c r="A21" s="37" t="s">
        <v>27</v>
      </c>
      <c r="B21" s="8" t="s">
        <v>28</v>
      </c>
      <c r="C21" s="100"/>
      <c r="D21" s="100"/>
      <c r="E21" s="136"/>
    </row>
    <row r="22" spans="1:5" ht="30" customHeight="1" x14ac:dyDescent="0.25">
      <c r="A22" s="35" t="s">
        <v>29</v>
      </c>
      <c r="B22" s="8" t="s">
        <v>30</v>
      </c>
      <c r="C22" s="100"/>
      <c r="D22" s="100"/>
      <c r="E22" s="136"/>
    </row>
    <row r="23" spans="1:5" ht="30" customHeight="1" x14ac:dyDescent="0.25">
      <c r="A23" s="37" t="s">
        <v>31</v>
      </c>
      <c r="B23" s="8" t="s">
        <v>32</v>
      </c>
      <c r="C23" s="100">
        <v>8500</v>
      </c>
      <c r="D23" s="100">
        <f>127.44+1402.91+2240.27+16410.7+6246.86</f>
        <v>26428.18</v>
      </c>
      <c r="E23" s="136">
        <f t="shared" si="0"/>
        <v>3.1091976470588234</v>
      </c>
    </row>
    <row r="24" spans="1:5" ht="30" customHeight="1" x14ac:dyDescent="0.25">
      <c r="A24" s="37" t="s">
        <v>33</v>
      </c>
      <c r="B24" s="8" t="s">
        <v>34</v>
      </c>
      <c r="C24" s="100">
        <v>11300</v>
      </c>
      <c r="D24" s="100">
        <v>12198.17</v>
      </c>
      <c r="E24" s="136">
        <f t="shared" si="0"/>
        <v>1.0794840707964601</v>
      </c>
    </row>
    <row r="25" spans="1:5" s="79" customFormat="1" ht="30" customHeight="1" x14ac:dyDescent="0.25">
      <c r="A25" s="35" t="s">
        <v>35</v>
      </c>
      <c r="B25" s="8" t="s">
        <v>36</v>
      </c>
      <c r="C25" s="100">
        <f>164240+6750</f>
        <v>170990</v>
      </c>
      <c r="D25" s="100">
        <v>177790.59</v>
      </c>
      <c r="E25" s="136">
        <f t="shared" si="0"/>
        <v>1.0397718580033919</v>
      </c>
    </row>
    <row r="26" spans="1:5" s="73" customFormat="1" ht="30" customHeight="1" x14ac:dyDescent="0.25">
      <c r="A26" s="145" t="s">
        <v>1</v>
      </c>
      <c r="B26" s="157" t="s">
        <v>37</v>
      </c>
      <c r="C26" s="151" t="s">
        <v>163</v>
      </c>
      <c r="D26" s="151" t="s">
        <v>167</v>
      </c>
      <c r="E26" s="151" t="s">
        <v>175</v>
      </c>
    </row>
    <row r="27" spans="1:5" s="73" customFormat="1" ht="25.5" customHeight="1" x14ac:dyDescent="0.25">
      <c r="A27" s="146"/>
      <c r="B27" s="158"/>
      <c r="C27" s="152"/>
      <c r="D27" s="152"/>
      <c r="E27" s="152"/>
    </row>
    <row r="28" spans="1:5" s="73" customFormat="1" ht="16.5" customHeight="1" x14ac:dyDescent="0.25">
      <c r="A28" s="147"/>
      <c r="B28" s="159"/>
      <c r="C28" s="153"/>
      <c r="D28" s="153"/>
      <c r="E28" s="153"/>
    </row>
    <row r="29" spans="1:5" s="73" customFormat="1" ht="30" customHeight="1" x14ac:dyDescent="0.25">
      <c r="A29" s="69" t="s">
        <v>38</v>
      </c>
      <c r="B29" s="60" t="s">
        <v>39</v>
      </c>
      <c r="C29" s="99">
        <f>C31+C48+C99+C101+C105+C109+C126+C129+C107</f>
        <v>2306848</v>
      </c>
      <c r="D29" s="99">
        <f>D31+D48+D99+D101+D105+D109+D126+D129+D107</f>
        <v>2392550.46</v>
      </c>
      <c r="E29" s="127">
        <f>D29/C29</f>
        <v>1.0371513250981426</v>
      </c>
    </row>
    <row r="30" spans="1:5" ht="30" customHeight="1" x14ac:dyDescent="0.25">
      <c r="A30" s="39"/>
      <c r="B30" s="16"/>
      <c r="C30" s="100"/>
      <c r="D30" s="100"/>
      <c r="E30" s="125"/>
    </row>
    <row r="31" spans="1:5" s="75" customFormat="1" ht="30" customHeight="1" x14ac:dyDescent="0.25">
      <c r="A31" s="49" t="s">
        <v>5</v>
      </c>
      <c r="B31" s="50" t="s">
        <v>40</v>
      </c>
      <c r="C31" s="104">
        <f>C32+C33+C34+C35+C36+C37+C38+C39+C40+C41+C42+C43+C44+C45+C46+C47</f>
        <v>129200</v>
      </c>
      <c r="D31" s="104">
        <f>D32+D33+D34+D35+D36+D37+D38+D39+D40+D41+D42+D43+D44+D45+D46+D47</f>
        <v>129392.87</v>
      </c>
      <c r="E31" s="130">
        <f>D31/C31</f>
        <v>1.001492801857585</v>
      </c>
    </row>
    <row r="32" spans="1:5" s="72" customFormat="1" ht="30" customHeight="1" x14ac:dyDescent="0.25">
      <c r="A32" s="42"/>
      <c r="B32" s="18" t="s">
        <v>41</v>
      </c>
      <c r="C32" s="100">
        <v>5000</v>
      </c>
      <c r="D32" s="100">
        <v>4588.84</v>
      </c>
      <c r="E32" s="137">
        <f t="shared" ref="E32:E95" si="1">D32/C32</f>
        <v>0.91776800000000003</v>
      </c>
    </row>
    <row r="33" spans="1:5" s="72" customFormat="1" ht="30" customHeight="1" x14ac:dyDescent="0.25">
      <c r="A33" s="42"/>
      <c r="B33" s="18" t="s">
        <v>42</v>
      </c>
      <c r="C33" s="100">
        <v>6000</v>
      </c>
      <c r="D33" s="100">
        <f>1595.91+4886.28</f>
        <v>6482.19</v>
      </c>
      <c r="E33" s="137">
        <f t="shared" si="1"/>
        <v>1.080365</v>
      </c>
    </row>
    <row r="34" spans="1:5" ht="30" customHeight="1" x14ac:dyDescent="0.25">
      <c r="A34" s="9" t="s">
        <v>1</v>
      </c>
      <c r="B34" s="8" t="s">
        <v>43</v>
      </c>
      <c r="C34" s="100">
        <v>3000</v>
      </c>
      <c r="D34" s="100">
        <f>2620.16</f>
        <v>2620.16</v>
      </c>
      <c r="E34" s="137">
        <f t="shared" si="1"/>
        <v>0.87338666666666664</v>
      </c>
    </row>
    <row r="35" spans="1:5" ht="30" customHeight="1" x14ac:dyDescent="0.25">
      <c r="A35" s="9"/>
      <c r="B35" s="8" t="s">
        <v>44</v>
      </c>
      <c r="C35" s="100">
        <v>16600</v>
      </c>
      <c r="D35" s="100">
        <v>16119.35</v>
      </c>
      <c r="E35" s="137">
        <f t="shared" si="1"/>
        <v>0.97104518072289159</v>
      </c>
    </row>
    <row r="36" spans="1:5" ht="30" customHeight="1" x14ac:dyDescent="0.25">
      <c r="A36" s="9"/>
      <c r="B36" s="8" t="s">
        <v>45</v>
      </c>
      <c r="C36" s="100">
        <v>600</v>
      </c>
      <c r="D36" s="100">
        <f>944.74</f>
        <v>944.74</v>
      </c>
      <c r="E36" s="137">
        <f t="shared" si="1"/>
        <v>1.5745666666666667</v>
      </c>
    </row>
    <row r="37" spans="1:5" ht="30" customHeight="1" x14ac:dyDescent="0.25">
      <c r="A37" s="9" t="s">
        <v>1</v>
      </c>
      <c r="B37" s="8" t="s">
        <v>46</v>
      </c>
      <c r="C37" s="100">
        <v>2000</v>
      </c>
      <c r="D37" s="100">
        <v>1829.15</v>
      </c>
      <c r="E37" s="137">
        <f t="shared" si="1"/>
        <v>0.91457500000000003</v>
      </c>
    </row>
    <row r="38" spans="1:5" ht="30" customHeight="1" x14ac:dyDescent="0.25">
      <c r="A38" s="9"/>
      <c r="B38" s="8" t="s">
        <v>47</v>
      </c>
      <c r="C38" s="100">
        <v>14300</v>
      </c>
      <c r="D38" s="100">
        <v>14174.73</v>
      </c>
      <c r="E38" s="137">
        <f t="shared" si="1"/>
        <v>0.9912398601398601</v>
      </c>
    </row>
    <row r="39" spans="1:5" ht="30" customHeight="1" x14ac:dyDescent="0.25">
      <c r="A39" s="9"/>
      <c r="B39" s="8" t="s">
        <v>48</v>
      </c>
      <c r="C39" s="100">
        <v>11000</v>
      </c>
      <c r="D39" s="100">
        <v>14685.73</v>
      </c>
      <c r="E39" s="137">
        <f t="shared" si="1"/>
        <v>1.3350663636363636</v>
      </c>
    </row>
    <row r="40" spans="1:5" ht="30" customHeight="1" x14ac:dyDescent="0.25">
      <c r="A40" s="9"/>
      <c r="B40" s="8" t="s">
        <v>49</v>
      </c>
      <c r="C40" s="100">
        <v>4900</v>
      </c>
      <c r="D40" s="100">
        <v>3628</v>
      </c>
      <c r="E40" s="137">
        <f t="shared" si="1"/>
        <v>0.74040816326530612</v>
      </c>
    </row>
    <row r="41" spans="1:5" ht="30" customHeight="1" x14ac:dyDescent="0.25">
      <c r="A41" s="9"/>
      <c r="B41" s="8" t="s">
        <v>133</v>
      </c>
      <c r="C41" s="100"/>
      <c r="D41" s="100"/>
      <c r="E41" s="137"/>
    </row>
    <row r="42" spans="1:5" ht="30" customHeight="1" x14ac:dyDescent="0.25">
      <c r="A42" s="9"/>
      <c r="B42" s="8" t="s">
        <v>139</v>
      </c>
      <c r="C42" s="100">
        <v>2000</v>
      </c>
      <c r="D42" s="100">
        <v>1734.49</v>
      </c>
      <c r="E42" s="137">
        <f t="shared" si="1"/>
        <v>0.86724500000000004</v>
      </c>
    </row>
    <row r="43" spans="1:5" ht="30" customHeight="1" x14ac:dyDescent="0.25">
      <c r="A43" s="9"/>
      <c r="B43" s="8" t="s">
        <v>50</v>
      </c>
      <c r="C43" s="100">
        <v>800</v>
      </c>
      <c r="D43" s="100">
        <v>702.75</v>
      </c>
      <c r="E43" s="137">
        <f t="shared" si="1"/>
        <v>0.87843749999999998</v>
      </c>
    </row>
    <row r="44" spans="1:5" ht="30" customHeight="1" x14ac:dyDescent="0.25">
      <c r="A44" s="9"/>
      <c r="B44" s="8" t="s">
        <v>51</v>
      </c>
      <c r="C44" s="100">
        <v>3000</v>
      </c>
      <c r="D44" s="100">
        <v>3534.01</v>
      </c>
      <c r="E44" s="137">
        <f t="shared" si="1"/>
        <v>1.1780033333333335</v>
      </c>
    </row>
    <row r="45" spans="1:5" ht="30" customHeight="1" x14ac:dyDescent="0.25">
      <c r="A45" s="9"/>
      <c r="B45" s="8" t="s">
        <v>134</v>
      </c>
      <c r="C45" s="100"/>
      <c r="D45" s="100"/>
      <c r="E45" s="137"/>
    </row>
    <row r="46" spans="1:5" ht="30" customHeight="1" x14ac:dyDescent="0.25">
      <c r="A46" s="9"/>
      <c r="B46" s="8"/>
      <c r="C46" s="100"/>
      <c r="D46" s="100"/>
      <c r="E46" s="137"/>
    </row>
    <row r="47" spans="1:5" ht="30" customHeight="1" x14ac:dyDescent="0.25">
      <c r="A47" s="9"/>
      <c r="B47" s="8" t="s">
        <v>52</v>
      </c>
      <c r="C47" s="100">
        <v>60000</v>
      </c>
      <c r="D47" s="100">
        <v>58348.73</v>
      </c>
      <c r="E47" s="137">
        <f t="shared" si="1"/>
        <v>0.9724788333333334</v>
      </c>
    </row>
    <row r="48" spans="1:5" s="75" customFormat="1" ht="30" customHeight="1" x14ac:dyDescent="0.25">
      <c r="A48" s="49" t="s">
        <v>7</v>
      </c>
      <c r="B48" s="50" t="s">
        <v>53</v>
      </c>
      <c r="C48" s="104">
        <f>C49+C50+C51+C52+C53+C54+C55+C56+C57+C58+C59+C60+C61+C62+C63+C64+C65+C66+C67+C68+C69+C70+C71+C72+C73+C75+C76+C77+C78+C79+C80+C81+C82+C83+C84+C85+C86+C87+C88+C89+C90+C91+C92+C93+C94+C95+C96+C97+C98+C74</f>
        <v>1038703</v>
      </c>
      <c r="D48" s="104">
        <f>D49+D50+D51+D52+D53+D54+D55+D56+D57+D58+D59+D60+D61+D62+D63+D64+D65+D66+D67+D68+D69+D70+D71+D72+D73+D75+D76+D77+D78+D79+D80+D81+D82+D83+D84+D85+D86+D87+D88+D89+D90+D91+D92+D93+D94+D95+D96+D97+D98+D74</f>
        <v>1087999.0600000003</v>
      </c>
      <c r="E48" s="130">
        <f t="shared" si="1"/>
        <v>1.0474592448466986</v>
      </c>
    </row>
    <row r="49" spans="1:5" ht="30" customHeight="1" x14ac:dyDescent="0.25">
      <c r="A49" s="9"/>
      <c r="B49" s="8" t="s">
        <v>54</v>
      </c>
      <c r="C49" s="100">
        <v>3100</v>
      </c>
      <c r="D49" s="100">
        <v>3511.36</v>
      </c>
      <c r="E49" s="137">
        <f t="shared" si="1"/>
        <v>1.1326967741935485</v>
      </c>
    </row>
    <row r="50" spans="1:5" ht="30" customHeight="1" x14ac:dyDescent="0.25">
      <c r="A50" s="9"/>
      <c r="B50" s="8" t="s">
        <v>55</v>
      </c>
      <c r="C50" s="100">
        <v>10500</v>
      </c>
      <c r="D50" s="100">
        <v>10541.45</v>
      </c>
      <c r="E50" s="137">
        <f t="shared" si="1"/>
        <v>1.0039476190476191</v>
      </c>
    </row>
    <row r="51" spans="1:5" ht="30" customHeight="1" x14ac:dyDescent="0.25">
      <c r="A51" s="9"/>
      <c r="B51" s="8" t="s">
        <v>56</v>
      </c>
      <c r="C51" s="100">
        <v>33</v>
      </c>
      <c r="D51" s="100">
        <v>32.43</v>
      </c>
      <c r="E51" s="137">
        <f t="shared" si="1"/>
        <v>0.98272727272727267</v>
      </c>
    </row>
    <row r="52" spans="1:5" ht="30" customHeight="1" x14ac:dyDescent="0.25">
      <c r="A52" s="9"/>
      <c r="B52" s="8" t="s">
        <v>57</v>
      </c>
      <c r="C52" s="100">
        <v>3000</v>
      </c>
      <c r="D52" s="100">
        <v>3365.2</v>
      </c>
      <c r="E52" s="137">
        <f t="shared" si="1"/>
        <v>1.1217333333333332</v>
      </c>
    </row>
    <row r="53" spans="1:5" ht="30" customHeight="1" x14ac:dyDescent="0.25">
      <c r="A53" s="9"/>
      <c r="B53" s="8" t="s">
        <v>58</v>
      </c>
      <c r="C53" s="100">
        <v>1550</v>
      </c>
      <c r="D53" s="100">
        <v>2650</v>
      </c>
      <c r="E53" s="137">
        <f t="shared" si="1"/>
        <v>1.7096774193548387</v>
      </c>
    </row>
    <row r="54" spans="1:5" ht="30" customHeight="1" x14ac:dyDescent="0.25">
      <c r="A54" s="9"/>
      <c r="B54" s="8" t="s">
        <v>59</v>
      </c>
      <c r="C54" s="100">
        <v>3800</v>
      </c>
      <c r="D54" s="100">
        <v>4110.1499999999996</v>
      </c>
      <c r="E54" s="137">
        <f t="shared" si="1"/>
        <v>1.0816184210526314</v>
      </c>
    </row>
    <row r="55" spans="1:5" ht="30" customHeight="1" x14ac:dyDescent="0.25">
      <c r="A55" s="9"/>
      <c r="B55" s="8" t="s">
        <v>60</v>
      </c>
      <c r="C55" s="100">
        <v>78000</v>
      </c>
      <c r="D55" s="100">
        <v>89162.49</v>
      </c>
      <c r="E55" s="137">
        <f t="shared" si="1"/>
        <v>1.1431088461538461</v>
      </c>
    </row>
    <row r="56" spans="1:5" ht="30" customHeight="1" x14ac:dyDescent="0.25">
      <c r="A56" s="9"/>
      <c r="B56" s="19" t="s">
        <v>61</v>
      </c>
      <c r="C56" s="100">
        <v>370</v>
      </c>
      <c r="D56" s="100">
        <f>232.83+136.16</f>
        <v>368.99</v>
      </c>
      <c r="E56" s="137">
        <f t="shared" si="1"/>
        <v>0.99727027027027026</v>
      </c>
    </row>
    <row r="57" spans="1:5" ht="30" customHeight="1" x14ac:dyDescent="0.25">
      <c r="A57" s="9"/>
      <c r="B57" s="8" t="s">
        <v>62</v>
      </c>
      <c r="C57" s="100">
        <v>600</v>
      </c>
      <c r="D57" s="100">
        <v>911.38</v>
      </c>
      <c r="E57" s="137">
        <f t="shared" si="1"/>
        <v>1.5189666666666666</v>
      </c>
    </row>
    <row r="58" spans="1:5" ht="30" customHeight="1" x14ac:dyDescent="0.25">
      <c r="A58" s="9"/>
      <c r="B58" s="8" t="s">
        <v>135</v>
      </c>
      <c r="C58" s="100"/>
      <c r="D58" s="100"/>
      <c r="E58" s="137"/>
    </row>
    <row r="59" spans="1:5" ht="30" customHeight="1" x14ac:dyDescent="0.25">
      <c r="A59" s="9"/>
      <c r="B59" s="8"/>
      <c r="C59" s="100"/>
      <c r="D59" s="100"/>
      <c r="E59" s="137"/>
    </row>
    <row r="60" spans="1:5" ht="30" customHeight="1" x14ac:dyDescent="0.25">
      <c r="A60" s="9"/>
      <c r="B60" s="8" t="s">
        <v>63</v>
      </c>
      <c r="C60" s="100">
        <v>2000</v>
      </c>
      <c r="D60" s="100">
        <v>2270.33</v>
      </c>
      <c r="E60" s="137">
        <f t="shared" si="1"/>
        <v>1.135165</v>
      </c>
    </row>
    <row r="61" spans="1:5" ht="30" customHeight="1" x14ac:dyDescent="0.25">
      <c r="A61" s="9"/>
      <c r="B61" s="8" t="s">
        <v>64</v>
      </c>
      <c r="C61" s="100">
        <v>16500</v>
      </c>
      <c r="D61" s="100">
        <v>16433.400000000001</v>
      </c>
      <c r="E61" s="137">
        <f t="shared" si="1"/>
        <v>0.9959636363636365</v>
      </c>
    </row>
    <row r="62" spans="1:5" ht="30" customHeight="1" x14ac:dyDescent="0.25">
      <c r="A62" s="9"/>
      <c r="B62" s="8" t="s">
        <v>65</v>
      </c>
      <c r="C62" s="100">
        <v>700</v>
      </c>
      <c r="D62" s="100">
        <v>846.29</v>
      </c>
      <c r="E62" s="137">
        <f t="shared" si="1"/>
        <v>1.2089857142857143</v>
      </c>
    </row>
    <row r="63" spans="1:5" ht="30" customHeight="1" x14ac:dyDescent="0.25">
      <c r="A63" s="9"/>
      <c r="B63" s="8" t="s">
        <v>136</v>
      </c>
      <c r="C63" s="100"/>
      <c r="D63" s="100"/>
      <c r="E63" s="137"/>
    </row>
    <row r="64" spans="1:5" ht="30" customHeight="1" x14ac:dyDescent="0.25">
      <c r="A64" s="9"/>
      <c r="B64" s="8"/>
      <c r="C64" s="100"/>
      <c r="D64" s="100"/>
      <c r="E64" s="137"/>
    </row>
    <row r="65" spans="1:5" ht="30" customHeight="1" x14ac:dyDescent="0.25">
      <c r="A65" s="9"/>
      <c r="B65" s="8" t="s">
        <v>66</v>
      </c>
      <c r="C65" s="100">
        <v>10500</v>
      </c>
      <c r="D65" s="100">
        <v>10439.790000000001</v>
      </c>
      <c r="E65" s="137">
        <f t="shared" si="1"/>
        <v>0.99426571428571442</v>
      </c>
    </row>
    <row r="66" spans="1:5" ht="30" customHeight="1" x14ac:dyDescent="0.25">
      <c r="A66" s="9"/>
      <c r="B66" s="8" t="s">
        <v>67</v>
      </c>
      <c r="C66" s="100">
        <v>300</v>
      </c>
      <c r="D66" s="100">
        <v>303.52999999999997</v>
      </c>
      <c r="E66" s="137">
        <f t="shared" si="1"/>
        <v>1.0117666666666665</v>
      </c>
    </row>
    <row r="67" spans="1:5" ht="30" customHeight="1" x14ac:dyDescent="0.25">
      <c r="A67" s="9"/>
      <c r="B67" s="8" t="s">
        <v>68</v>
      </c>
      <c r="C67" s="100"/>
      <c r="D67" s="100"/>
      <c r="E67" s="137"/>
    </row>
    <row r="68" spans="1:5" ht="30" customHeight="1" x14ac:dyDescent="0.25">
      <c r="A68" s="9"/>
      <c r="B68" s="8" t="s">
        <v>137</v>
      </c>
      <c r="C68" s="100"/>
      <c r="D68" s="100"/>
      <c r="E68" s="137"/>
    </row>
    <row r="69" spans="1:5" ht="30" customHeight="1" x14ac:dyDescent="0.25">
      <c r="A69" s="9"/>
      <c r="B69" s="8" t="s">
        <v>138</v>
      </c>
      <c r="C69" s="100"/>
      <c r="D69" s="100"/>
      <c r="E69" s="137"/>
    </row>
    <row r="70" spans="1:5" ht="30" customHeight="1" x14ac:dyDescent="0.25">
      <c r="A70" s="9"/>
      <c r="B70" s="8" t="s">
        <v>69</v>
      </c>
      <c r="C70" s="100"/>
      <c r="D70" s="100"/>
      <c r="E70" s="137"/>
    </row>
    <row r="71" spans="1:5" ht="30" customHeight="1" x14ac:dyDescent="0.25">
      <c r="A71" s="9"/>
      <c r="B71" s="8" t="s">
        <v>70</v>
      </c>
      <c r="C71" s="100"/>
      <c r="D71" s="100"/>
      <c r="E71" s="137"/>
    </row>
    <row r="72" spans="1:5" ht="30" customHeight="1" x14ac:dyDescent="0.25">
      <c r="A72" s="9"/>
      <c r="B72" s="8" t="s">
        <v>71</v>
      </c>
      <c r="C72" s="100"/>
      <c r="D72" s="100"/>
      <c r="E72" s="137"/>
    </row>
    <row r="73" spans="1:5" ht="30" customHeight="1" x14ac:dyDescent="0.25">
      <c r="A73" s="9"/>
      <c r="B73" s="8" t="s">
        <v>72</v>
      </c>
      <c r="C73" s="100"/>
      <c r="D73" s="100"/>
      <c r="E73" s="137"/>
    </row>
    <row r="74" spans="1:5" ht="30" customHeight="1" x14ac:dyDescent="0.25">
      <c r="A74" s="9"/>
      <c r="B74" s="8" t="s">
        <v>73</v>
      </c>
      <c r="C74" s="100"/>
      <c r="D74" s="100"/>
      <c r="E74" s="137"/>
    </row>
    <row r="75" spans="1:5" ht="30" customHeight="1" x14ac:dyDescent="0.25">
      <c r="A75" s="9"/>
      <c r="B75" s="8" t="s">
        <v>74</v>
      </c>
      <c r="C75" s="100">
        <v>8500</v>
      </c>
      <c r="D75" s="100">
        <f>8841.87+220</f>
        <v>9061.8700000000008</v>
      </c>
      <c r="E75" s="137">
        <f t="shared" si="1"/>
        <v>1.0661023529411766</v>
      </c>
    </row>
    <row r="76" spans="1:5" ht="30" customHeight="1" x14ac:dyDescent="0.25">
      <c r="A76" s="9"/>
      <c r="B76" s="8" t="s">
        <v>75</v>
      </c>
      <c r="C76" s="100"/>
      <c r="D76" s="100"/>
      <c r="E76" s="137"/>
    </row>
    <row r="77" spans="1:5" ht="30" customHeight="1" x14ac:dyDescent="0.25">
      <c r="A77" s="9"/>
      <c r="B77" s="8" t="s">
        <v>76</v>
      </c>
      <c r="C77" s="100"/>
      <c r="D77" s="100"/>
      <c r="E77" s="137"/>
    </row>
    <row r="78" spans="1:5" ht="30" customHeight="1" x14ac:dyDescent="0.25">
      <c r="A78" s="9"/>
      <c r="B78" s="8" t="s">
        <v>77</v>
      </c>
      <c r="C78" s="100">
        <v>3000</v>
      </c>
      <c r="D78" s="100">
        <v>4888.16</v>
      </c>
      <c r="E78" s="137">
        <f t="shared" si="1"/>
        <v>1.6293866666666665</v>
      </c>
    </row>
    <row r="79" spans="1:5" ht="36.75" customHeight="1" x14ac:dyDescent="0.25">
      <c r="A79" s="9"/>
      <c r="B79" s="8" t="s">
        <v>78</v>
      </c>
      <c r="C79" s="100">
        <v>1100</v>
      </c>
      <c r="D79" s="100">
        <v>1098.6199999999999</v>
      </c>
      <c r="E79" s="137">
        <f t="shared" si="1"/>
        <v>0.99874545454545449</v>
      </c>
    </row>
    <row r="80" spans="1:5" ht="30" customHeight="1" x14ac:dyDescent="0.25">
      <c r="A80" s="9"/>
      <c r="B80" s="8" t="s">
        <v>79</v>
      </c>
      <c r="C80" s="100">
        <v>890500</v>
      </c>
      <c r="D80" s="100">
        <v>923215.18</v>
      </c>
      <c r="E80" s="137">
        <f t="shared" si="1"/>
        <v>1.0367379898933184</v>
      </c>
    </row>
    <row r="81" spans="1:5" ht="30" customHeight="1" x14ac:dyDescent="0.25">
      <c r="A81" s="9"/>
      <c r="B81" s="8" t="s">
        <v>80</v>
      </c>
      <c r="C81" s="100"/>
      <c r="D81" s="100"/>
      <c r="E81" s="137"/>
    </row>
    <row r="82" spans="1:5" ht="30" customHeight="1" x14ac:dyDescent="0.25">
      <c r="A82" s="9"/>
      <c r="B82" s="8" t="s">
        <v>81</v>
      </c>
      <c r="C82" s="100"/>
      <c r="D82" s="100"/>
      <c r="E82" s="137"/>
    </row>
    <row r="83" spans="1:5" ht="30" customHeight="1" x14ac:dyDescent="0.25">
      <c r="A83" s="9"/>
      <c r="B83" s="8" t="s">
        <v>82</v>
      </c>
      <c r="C83" s="100"/>
      <c r="D83" s="100"/>
      <c r="E83" s="137"/>
    </row>
    <row r="84" spans="1:5" ht="30" customHeight="1" x14ac:dyDescent="0.25">
      <c r="A84" s="9"/>
      <c r="B84" s="8" t="s">
        <v>83</v>
      </c>
      <c r="C84" s="100"/>
      <c r="D84" s="100"/>
      <c r="E84" s="137"/>
    </row>
    <row r="85" spans="1:5" ht="30" customHeight="1" x14ac:dyDescent="0.25">
      <c r="A85" s="9"/>
      <c r="B85" s="8" t="s">
        <v>84</v>
      </c>
      <c r="C85" s="100"/>
      <c r="D85" s="100"/>
      <c r="E85" s="137"/>
    </row>
    <row r="86" spans="1:5" ht="30" customHeight="1" x14ac:dyDescent="0.25">
      <c r="A86" s="9"/>
      <c r="B86" s="8" t="s">
        <v>85</v>
      </c>
      <c r="C86" s="100"/>
      <c r="D86" s="100"/>
      <c r="E86" s="137"/>
    </row>
    <row r="87" spans="1:5" ht="30" customHeight="1" x14ac:dyDescent="0.25">
      <c r="A87" s="9"/>
      <c r="B87" s="8" t="s">
        <v>131</v>
      </c>
      <c r="C87" s="100"/>
      <c r="D87" s="100"/>
      <c r="E87" s="137"/>
    </row>
    <row r="88" spans="1:5" ht="30" customHeight="1" x14ac:dyDescent="0.25">
      <c r="A88" s="9"/>
      <c r="B88" s="8" t="s">
        <v>86</v>
      </c>
      <c r="C88" s="100"/>
      <c r="D88" s="100"/>
      <c r="E88" s="137"/>
    </row>
    <row r="89" spans="1:5" ht="30" customHeight="1" x14ac:dyDescent="0.25">
      <c r="A89" s="9"/>
      <c r="B89" s="8" t="s">
        <v>158</v>
      </c>
      <c r="C89" s="100"/>
      <c r="D89" s="100"/>
      <c r="E89" s="137"/>
    </row>
    <row r="90" spans="1:5" ht="30" customHeight="1" x14ac:dyDescent="0.25">
      <c r="A90" s="9"/>
      <c r="B90" s="8" t="s">
        <v>159</v>
      </c>
      <c r="C90" s="100"/>
      <c r="D90" s="100"/>
      <c r="E90" s="137"/>
    </row>
    <row r="91" spans="1:5" ht="30" customHeight="1" x14ac:dyDescent="0.25">
      <c r="A91" s="9"/>
      <c r="B91" s="8" t="s">
        <v>89</v>
      </c>
      <c r="C91" s="100">
        <v>450</v>
      </c>
      <c r="D91" s="100">
        <v>435.37</v>
      </c>
      <c r="E91" s="137">
        <f t="shared" si="1"/>
        <v>0.96748888888888895</v>
      </c>
    </row>
    <row r="92" spans="1:5" ht="30" customHeight="1" x14ac:dyDescent="0.25">
      <c r="A92" s="9"/>
      <c r="B92" s="8" t="s">
        <v>90</v>
      </c>
      <c r="C92" s="100"/>
      <c r="D92" s="100"/>
      <c r="E92" s="137"/>
    </row>
    <row r="93" spans="1:5" ht="30" customHeight="1" x14ac:dyDescent="0.25">
      <c r="A93" s="9"/>
      <c r="B93" s="8" t="s">
        <v>156</v>
      </c>
      <c r="C93" s="100"/>
      <c r="D93" s="100"/>
      <c r="E93" s="137"/>
    </row>
    <row r="94" spans="1:5" ht="30" customHeight="1" x14ac:dyDescent="0.25">
      <c r="A94" s="9"/>
      <c r="B94" s="8" t="s">
        <v>157</v>
      </c>
      <c r="C94" s="100"/>
      <c r="D94" s="100"/>
      <c r="E94" s="137"/>
    </row>
    <row r="95" spans="1:5" ht="30" customHeight="1" x14ac:dyDescent="0.25">
      <c r="A95" s="9"/>
      <c r="B95" s="8" t="s">
        <v>91</v>
      </c>
      <c r="C95" s="100">
        <v>900</v>
      </c>
      <c r="D95" s="100">
        <v>1061.76</v>
      </c>
      <c r="E95" s="137">
        <f t="shared" si="1"/>
        <v>1.1797333333333333</v>
      </c>
    </row>
    <row r="96" spans="1:5" ht="30" customHeight="1" x14ac:dyDescent="0.25">
      <c r="A96" s="9"/>
      <c r="B96" s="8" t="s">
        <v>92</v>
      </c>
      <c r="C96" s="100">
        <v>3300</v>
      </c>
      <c r="D96" s="100">
        <v>3291.31</v>
      </c>
      <c r="E96" s="137">
        <f t="shared" ref="E96:E134" si="2">D96/C96</f>
        <v>0.99736666666666662</v>
      </c>
    </row>
    <row r="97" spans="1:5" ht="30" customHeight="1" x14ac:dyDescent="0.25">
      <c r="A97" s="9"/>
      <c r="B97" s="8" t="s">
        <v>93</v>
      </c>
      <c r="C97" s="100"/>
      <c r="D97" s="100"/>
      <c r="E97" s="137"/>
    </row>
    <row r="98" spans="1:5" ht="30" customHeight="1" x14ac:dyDescent="0.25">
      <c r="A98" s="9"/>
      <c r="B98" s="8" t="s">
        <v>132</v>
      </c>
      <c r="C98" s="100"/>
      <c r="D98" s="100"/>
      <c r="E98" s="137"/>
    </row>
    <row r="99" spans="1:5" s="75" customFormat="1" ht="30" customHeight="1" x14ac:dyDescent="0.25">
      <c r="A99" s="49" t="s">
        <v>9</v>
      </c>
      <c r="B99" s="50" t="s">
        <v>94</v>
      </c>
      <c r="C99" s="104">
        <f>C100</f>
        <v>720500</v>
      </c>
      <c r="D99" s="104">
        <f>D100</f>
        <v>722109.97</v>
      </c>
      <c r="E99" s="130">
        <f t="shared" si="2"/>
        <v>1.0022345176960443</v>
      </c>
    </row>
    <row r="100" spans="1:5" ht="30" customHeight="1" x14ac:dyDescent="0.25">
      <c r="A100" s="9" t="s">
        <v>1</v>
      </c>
      <c r="B100" s="8" t="s">
        <v>95</v>
      </c>
      <c r="C100" s="100">
        <v>720500</v>
      </c>
      <c r="D100" s="100">
        <f>446817.8+175415.85+99876.32</f>
        <v>722109.97</v>
      </c>
      <c r="E100" s="137">
        <f t="shared" si="2"/>
        <v>1.0022345176960443</v>
      </c>
    </row>
    <row r="101" spans="1:5" s="75" customFormat="1" ht="30" customHeight="1" x14ac:dyDescent="0.25">
      <c r="A101" s="49" t="s">
        <v>11</v>
      </c>
      <c r="B101" s="50" t="s">
        <v>96</v>
      </c>
      <c r="C101" s="104">
        <f>C102+C103+C104</f>
        <v>240850</v>
      </c>
      <c r="D101" s="104">
        <f>D102+D103+D104</f>
        <v>249629.63999999996</v>
      </c>
      <c r="E101" s="130">
        <f t="shared" si="2"/>
        <v>1.0364527299148847</v>
      </c>
    </row>
    <row r="102" spans="1:5" s="79" customFormat="1" ht="30" customHeight="1" x14ac:dyDescent="0.25">
      <c r="A102" s="9"/>
      <c r="B102" s="8" t="s">
        <v>97</v>
      </c>
      <c r="C102" s="100">
        <v>0</v>
      </c>
      <c r="D102" s="100">
        <v>308.33999999999997</v>
      </c>
      <c r="E102" s="137" t="e">
        <f t="shared" si="2"/>
        <v>#DIV/0!</v>
      </c>
    </row>
    <row r="103" spans="1:5" s="79" customFormat="1" ht="30" customHeight="1" x14ac:dyDescent="0.25">
      <c r="A103" s="9"/>
      <c r="B103" s="8" t="s">
        <v>98</v>
      </c>
      <c r="C103" s="100">
        <v>157300</v>
      </c>
      <c r="D103" s="100">
        <f>45847.35+119226.23</f>
        <v>165073.57999999999</v>
      </c>
      <c r="E103" s="137">
        <f t="shared" si="2"/>
        <v>1.0494188175460901</v>
      </c>
    </row>
    <row r="104" spans="1:5" s="79" customFormat="1" ht="30" customHeight="1" x14ac:dyDescent="0.25">
      <c r="A104" s="9"/>
      <c r="B104" s="8" t="s">
        <v>99</v>
      </c>
      <c r="C104" s="100">
        <v>83550</v>
      </c>
      <c r="D104" s="100">
        <f>249321.3-45847.35-119226.23</f>
        <v>84247.719999999987</v>
      </c>
      <c r="E104" s="137">
        <f t="shared" si="2"/>
        <v>1.0083509275882703</v>
      </c>
    </row>
    <row r="105" spans="1:5" s="75" customFormat="1" ht="30" customHeight="1" x14ac:dyDescent="0.25">
      <c r="A105" s="49" t="s">
        <v>15</v>
      </c>
      <c r="B105" s="50" t="s">
        <v>100</v>
      </c>
      <c r="C105" s="104">
        <f>C106</f>
        <v>10000</v>
      </c>
      <c r="D105" s="104">
        <f>D106</f>
        <v>31023.9</v>
      </c>
      <c r="E105" s="130">
        <f t="shared" si="2"/>
        <v>3.1023900000000002</v>
      </c>
    </row>
    <row r="106" spans="1:5" ht="30" customHeight="1" x14ac:dyDescent="0.25">
      <c r="A106" s="39"/>
      <c r="B106" s="16" t="s">
        <v>101</v>
      </c>
      <c r="C106" s="100">
        <v>10000</v>
      </c>
      <c r="D106" s="100">
        <v>31023.9</v>
      </c>
      <c r="E106" s="137">
        <f t="shared" si="2"/>
        <v>3.1023900000000002</v>
      </c>
    </row>
    <row r="107" spans="1:5" s="52" customFormat="1" ht="30" customHeight="1" x14ac:dyDescent="0.25">
      <c r="A107" s="49" t="s">
        <v>19</v>
      </c>
      <c r="B107" s="50" t="s">
        <v>148</v>
      </c>
      <c r="C107" s="104">
        <f>C108</f>
        <v>0</v>
      </c>
      <c r="D107" s="104">
        <f>D108</f>
        <v>0</v>
      </c>
      <c r="E107" s="130" t="e">
        <f t="shared" si="2"/>
        <v>#DIV/0!</v>
      </c>
    </row>
    <row r="108" spans="1:5" s="6" customFormat="1" ht="30" customHeight="1" x14ac:dyDescent="0.25">
      <c r="A108" s="39"/>
      <c r="B108" s="16" t="s">
        <v>148</v>
      </c>
      <c r="C108" s="100"/>
      <c r="D108" s="100"/>
      <c r="E108" s="137"/>
    </row>
    <row r="109" spans="1:5" s="75" customFormat="1" ht="30" customHeight="1" x14ac:dyDescent="0.25">
      <c r="A109" s="49" t="s">
        <v>21</v>
      </c>
      <c r="B109" s="50" t="s">
        <v>102</v>
      </c>
      <c r="C109" s="104">
        <f>C110+C111+C112+C113+C114+C115+C116+C117+C118+C119+C120+C121+C122+C123+C124+C125</f>
        <v>144772</v>
      </c>
      <c r="D109" s="104">
        <f>D110+D111+D112+D113+D114+D115+D116+D117+D118+D119+D120+D121+D122+D123+D124+D125</f>
        <v>154195.22999999995</v>
      </c>
      <c r="E109" s="130">
        <f t="shared" si="2"/>
        <v>1.0650901417401151</v>
      </c>
    </row>
    <row r="110" spans="1:5" ht="30" customHeight="1" x14ac:dyDescent="0.25">
      <c r="A110" s="9"/>
      <c r="B110" s="8" t="s">
        <v>103</v>
      </c>
      <c r="C110" s="100">
        <v>600</v>
      </c>
      <c r="D110" s="100">
        <f>231+352</f>
        <v>583</v>
      </c>
      <c r="E110" s="137">
        <f t="shared" si="2"/>
        <v>0.97166666666666668</v>
      </c>
    </row>
    <row r="111" spans="1:5" ht="30" customHeight="1" x14ac:dyDescent="0.25">
      <c r="A111" s="9"/>
      <c r="B111" s="8" t="s">
        <v>104</v>
      </c>
      <c r="C111" s="100">
        <v>270</v>
      </c>
      <c r="D111" s="100">
        <v>270</v>
      </c>
      <c r="E111" s="137">
        <f t="shared" si="2"/>
        <v>1</v>
      </c>
    </row>
    <row r="112" spans="1:5" ht="30" customHeight="1" x14ac:dyDescent="0.25">
      <c r="A112" s="9"/>
      <c r="B112" s="8" t="s">
        <v>105</v>
      </c>
      <c r="C112" s="100">
        <v>21240</v>
      </c>
      <c r="D112" s="100">
        <v>21240.42</v>
      </c>
      <c r="E112" s="137">
        <f t="shared" si="2"/>
        <v>1.0000197740112993</v>
      </c>
    </row>
    <row r="113" spans="1:5" ht="30" customHeight="1" x14ac:dyDescent="0.25">
      <c r="A113" s="9" t="s">
        <v>1</v>
      </c>
      <c r="B113" s="8" t="s">
        <v>106</v>
      </c>
      <c r="C113" s="100">
        <v>88000</v>
      </c>
      <c r="D113" s="100">
        <f>117372.27-21240.42</f>
        <v>96131.85</v>
      </c>
      <c r="E113" s="137">
        <f t="shared" si="2"/>
        <v>1.0924073863636363</v>
      </c>
    </row>
    <row r="114" spans="1:5" ht="30" customHeight="1" x14ac:dyDescent="0.25">
      <c r="A114" s="9"/>
      <c r="B114" s="8" t="s">
        <v>107</v>
      </c>
      <c r="C114" s="100"/>
      <c r="D114" s="100"/>
      <c r="E114" s="137"/>
    </row>
    <row r="115" spans="1:5" ht="30" customHeight="1" x14ac:dyDescent="0.25">
      <c r="A115" s="9"/>
      <c r="B115" s="8" t="s">
        <v>108</v>
      </c>
      <c r="C115" s="100">
        <v>28500</v>
      </c>
      <c r="D115" s="100">
        <v>26706.53</v>
      </c>
      <c r="E115" s="137">
        <f t="shared" si="2"/>
        <v>0.9370712280701754</v>
      </c>
    </row>
    <row r="116" spans="1:5" ht="30" customHeight="1" x14ac:dyDescent="0.25">
      <c r="A116" s="9"/>
      <c r="B116" s="8" t="s">
        <v>109</v>
      </c>
      <c r="C116" s="100">
        <v>2200</v>
      </c>
      <c r="D116" s="100">
        <v>1953.99</v>
      </c>
      <c r="E116" s="137">
        <f t="shared" si="2"/>
        <v>0.88817727272727276</v>
      </c>
    </row>
    <row r="117" spans="1:5" ht="30" customHeight="1" x14ac:dyDescent="0.25">
      <c r="A117" s="9"/>
      <c r="B117" s="8" t="s">
        <v>110</v>
      </c>
      <c r="C117" s="100"/>
      <c r="D117" s="100"/>
      <c r="E117" s="137"/>
    </row>
    <row r="118" spans="1:5" ht="30" customHeight="1" x14ac:dyDescent="0.25">
      <c r="A118" s="9"/>
      <c r="B118" s="8" t="s">
        <v>111</v>
      </c>
      <c r="C118" s="100">
        <v>100</v>
      </c>
      <c r="D118" s="100">
        <v>91.69</v>
      </c>
      <c r="E118" s="137">
        <f t="shared" si="2"/>
        <v>0.91689999999999994</v>
      </c>
    </row>
    <row r="119" spans="1:5" ht="30" customHeight="1" x14ac:dyDescent="0.25">
      <c r="A119" s="9"/>
      <c r="B119" s="8" t="s">
        <v>112</v>
      </c>
      <c r="C119" s="100"/>
      <c r="D119" s="100"/>
      <c r="E119" s="137"/>
    </row>
    <row r="120" spans="1:5" ht="30" customHeight="1" x14ac:dyDescent="0.25">
      <c r="A120" s="9"/>
      <c r="B120" s="8" t="s">
        <v>113</v>
      </c>
      <c r="C120" s="100"/>
      <c r="D120" s="100"/>
      <c r="E120" s="137"/>
    </row>
    <row r="121" spans="1:5" ht="30" customHeight="1" x14ac:dyDescent="0.25">
      <c r="A121" s="9"/>
      <c r="B121" s="8" t="s">
        <v>114</v>
      </c>
      <c r="C121" s="100">
        <v>1150</v>
      </c>
      <c r="D121" s="100">
        <v>1263.78</v>
      </c>
      <c r="E121" s="137">
        <f t="shared" si="2"/>
        <v>1.0989391304347826</v>
      </c>
    </row>
    <row r="122" spans="1:5" ht="30" customHeight="1" x14ac:dyDescent="0.25">
      <c r="A122" s="9"/>
      <c r="B122" s="8" t="s">
        <v>115</v>
      </c>
      <c r="C122" s="100">
        <v>500</v>
      </c>
      <c r="D122" s="100">
        <v>693.52</v>
      </c>
      <c r="E122" s="137">
        <f t="shared" si="2"/>
        <v>1.3870400000000001</v>
      </c>
    </row>
    <row r="123" spans="1:5" ht="30" customHeight="1" x14ac:dyDescent="0.25">
      <c r="A123" s="9"/>
      <c r="B123" s="8" t="s">
        <v>116</v>
      </c>
      <c r="C123" s="100">
        <v>600</v>
      </c>
      <c r="D123" s="100">
        <f>6.64+871.47</f>
        <v>878.11</v>
      </c>
      <c r="E123" s="137">
        <f t="shared" si="2"/>
        <v>1.4635166666666668</v>
      </c>
    </row>
    <row r="124" spans="1:5" ht="30" customHeight="1" x14ac:dyDescent="0.25">
      <c r="A124" s="9"/>
      <c r="B124" s="8" t="s">
        <v>117</v>
      </c>
      <c r="C124" s="100">
        <v>412</v>
      </c>
      <c r="D124" s="100">
        <v>412</v>
      </c>
      <c r="E124" s="137">
        <f t="shared" si="2"/>
        <v>1</v>
      </c>
    </row>
    <row r="125" spans="1:5" ht="30" customHeight="1" x14ac:dyDescent="0.25">
      <c r="A125" s="9"/>
      <c r="B125" s="8" t="s">
        <v>118</v>
      </c>
      <c r="C125" s="100">
        <v>1200</v>
      </c>
      <c r="D125" s="100">
        <f>1143.29+2827.05</f>
        <v>3970.34</v>
      </c>
      <c r="E125" s="137">
        <f t="shared" si="2"/>
        <v>3.308616666666667</v>
      </c>
    </row>
    <row r="126" spans="1:5" s="75" customFormat="1" ht="30" customHeight="1" x14ac:dyDescent="0.25">
      <c r="A126" s="131" t="s">
        <v>23</v>
      </c>
      <c r="B126" s="132" t="s">
        <v>119</v>
      </c>
      <c r="C126" s="133">
        <f>C127+C128</f>
        <v>13771</v>
      </c>
      <c r="D126" s="133">
        <f>D127+D128</f>
        <v>16780.3</v>
      </c>
      <c r="E126" s="130">
        <f t="shared" si="2"/>
        <v>1.2185244354077409</v>
      </c>
    </row>
    <row r="127" spans="1:5" ht="30" customHeight="1" x14ac:dyDescent="0.25">
      <c r="A127" s="9"/>
      <c r="B127" s="8" t="s">
        <v>120</v>
      </c>
      <c r="C127" s="100">
        <v>1</v>
      </c>
      <c r="D127" s="100">
        <v>0.27</v>
      </c>
      <c r="E127" s="137">
        <f t="shared" si="2"/>
        <v>0.27</v>
      </c>
    </row>
    <row r="128" spans="1:5" ht="30" customHeight="1" x14ac:dyDescent="0.25">
      <c r="A128" s="9"/>
      <c r="B128" s="8" t="s">
        <v>121</v>
      </c>
      <c r="C128" s="100">
        <v>13770</v>
      </c>
      <c r="D128" s="100">
        <v>16780.03</v>
      </c>
      <c r="E128" s="137">
        <f t="shared" si="2"/>
        <v>1.218593318809005</v>
      </c>
    </row>
    <row r="129" spans="1:5" s="75" customFormat="1" ht="30" customHeight="1" x14ac:dyDescent="0.25">
      <c r="A129" s="131" t="s">
        <v>25</v>
      </c>
      <c r="B129" s="132" t="s">
        <v>122</v>
      </c>
      <c r="C129" s="133">
        <f>C130+C131+C132+C133</f>
        <v>9052</v>
      </c>
      <c r="D129" s="133">
        <f>D130+D131+D132+D133</f>
        <v>1419.4900000000002</v>
      </c>
      <c r="E129" s="130">
        <f t="shared" si="2"/>
        <v>0.15681506849315072</v>
      </c>
    </row>
    <row r="130" spans="1:5" s="72" customFormat="1" ht="30" customHeight="1" x14ac:dyDescent="0.25">
      <c r="A130" s="44"/>
      <c r="B130" s="18" t="s">
        <v>123</v>
      </c>
      <c r="C130" s="100">
        <v>8500</v>
      </c>
      <c r="D130" s="100">
        <v>896.88</v>
      </c>
      <c r="E130" s="137">
        <f t="shared" si="2"/>
        <v>0.10551529411764705</v>
      </c>
    </row>
    <row r="131" spans="1:5" ht="51" customHeight="1" x14ac:dyDescent="0.25">
      <c r="A131" s="9"/>
      <c r="B131" s="8" t="s">
        <v>124</v>
      </c>
      <c r="C131" s="100">
        <v>550</v>
      </c>
      <c r="D131" s="100">
        <f>501.12+1.33+11.53</f>
        <v>513.98</v>
      </c>
      <c r="E131" s="137">
        <f t="shared" si="2"/>
        <v>0.93450909090909096</v>
      </c>
    </row>
    <row r="132" spans="1:5" ht="30" customHeight="1" x14ac:dyDescent="0.25">
      <c r="A132" s="9"/>
      <c r="B132" s="8" t="s">
        <v>125</v>
      </c>
      <c r="C132" s="100"/>
      <c r="D132" s="100"/>
      <c r="E132" s="137"/>
    </row>
    <row r="133" spans="1:5" ht="30" customHeight="1" x14ac:dyDescent="0.25">
      <c r="A133" s="9"/>
      <c r="B133" s="8" t="s">
        <v>126</v>
      </c>
      <c r="C133" s="100">
        <v>2</v>
      </c>
      <c r="D133" s="100">
        <v>8.6300000000000008</v>
      </c>
      <c r="E133" s="137">
        <f t="shared" si="2"/>
        <v>4.3150000000000004</v>
      </c>
    </row>
    <row r="134" spans="1:5" s="74" customFormat="1" ht="30" customHeight="1" x14ac:dyDescent="0.25">
      <c r="A134" s="134" t="s">
        <v>27</v>
      </c>
      <c r="B134" s="71" t="s">
        <v>128</v>
      </c>
      <c r="C134" s="111">
        <f t="shared" ref="C134" si="3">C9-C29</f>
        <v>-151058</v>
      </c>
      <c r="D134" s="111">
        <f t="shared" ref="D134" si="4">D9-D29</f>
        <v>-199317.12000000011</v>
      </c>
      <c r="E134" s="130">
        <f t="shared" si="2"/>
        <v>1.319474109282528</v>
      </c>
    </row>
  </sheetData>
  <mergeCells count="11">
    <mergeCell ref="A26:A28"/>
    <mergeCell ref="B26:B28"/>
    <mergeCell ref="D26:D28"/>
    <mergeCell ref="E26:E28"/>
    <mergeCell ref="C26:C28"/>
    <mergeCell ref="B4:E4"/>
    <mergeCell ref="A6:A8"/>
    <mergeCell ref="B6:B8"/>
    <mergeCell ref="D6:D8"/>
    <mergeCell ref="E6:E8"/>
    <mergeCell ref="C6:C8"/>
  </mergeCells>
  <pageMargins left="0.70866141732283472" right="0.70866141732283472" top="0.74803149606299213" bottom="0.74803149606299213" header="0.31496062992125984" footer="0.31496062992125984"/>
  <pageSetup paperSize="9" scale="75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4"/>
  <sheetViews>
    <sheetView topLeftCell="A4" workbookViewId="0">
      <selection activeCell="L15" sqref="L15"/>
    </sheetView>
  </sheetViews>
  <sheetFormatPr defaultRowHeight="15" x14ac:dyDescent="0.25"/>
  <cols>
    <col min="1" max="1" width="7.140625" style="38" customWidth="1"/>
    <col min="2" max="2" width="31.140625" style="45" customWidth="1"/>
    <col min="3" max="3" width="17.5703125" style="27" customWidth="1"/>
    <col min="4" max="4" width="17.5703125" style="77" customWidth="1"/>
    <col min="5" max="5" width="19.42578125" style="27" customWidth="1"/>
    <col min="6" max="6" width="9.140625" style="45"/>
    <col min="7" max="7" width="14.28515625" style="45" bestFit="1" customWidth="1"/>
    <col min="8" max="16384" width="9.140625" style="45"/>
  </cols>
  <sheetData>
    <row r="1" spans="1:5" x14ac:dyDescent="0.25">
      <c r="A1" s="29"/>
      <c r="B1" s="30"/>
      <c r="C1" s="31"/>
      <c r="D1" s="31"/>
      <c r="E1" s="31"/>
    </row>
    <row r="2" spans="1:5" s="75" customFormat="1" x14ac:dyDescent="0.25">
      <c r="A2" s="64"/>
      <c r="B2" s="14" t="s">
        <v>0</v>
      </c>
      <c r="C2" s="65"/>
      <c r="D2" s="96"/>
      <c r="E2" s="65"/>
    </row>
    <row r="3" spans="1:5" s="47" customFormat="1" ht="15.75" x14ac:dyDescent="0.25">
      <c r="A3" s="1" t="s">
        <v>1</v>
      </c>
      <c r="B3" s="81" t="s">
        <v>178</v>
      </c>
      <c r="C3" s="25"/>
      <c r="D3" s="25"/>
      <c r="E3" s="25"/>
    </row>
    <row r="4" spans="1:5" s="75" customFormat="1" ht="15.75" x14ac:dyDescent="0.25">
      <c r="A4" s="66"/>
      <c r="B4" s="144" t="s">
        <v>172</v>
      </c>
      <c r="C4" s="144"/>
      <c r="D4" s="144"/>
      <c r="E4" s="144"/>
    </row>
    <row r="5" spans="1:5" s="73" customFormat="1" ht="15.75" x14ac:dyDescent="0.25">
      <c r="A5" s="1"/>
      <c r="B5" s="13"/>
      <c r="C5" s="23"/>
      <c r="D5" s="23"/>
      <c r="E5" s="23"/>
    </row>
    <row r="6" spans="1:5" s="73" customFormat="1" ht="15" customHeight="1" x14ac:dyDescent="0.25">
      <c r="A6" s="145" t="s">
        <v>1</v>
      </c>
      <c r="B6" s="148" t="s">
        <v>2</v>
      </c>
      <c r="C6" s="169" t="s">
        <v>164</v>
      </c>
      <c r="D6" s="169" t="s">
        <v>180</v>
      </c>
      <c r="E6" s="151" t="s">
        <v>175</v>
      </c>
    </row>
    <row r="7" spans="1:5" s="73" customFormat="1" ht="15" customHeight="1" x14ac:dyDescent="0.25">
      <c r="A7" s="146"/>
      <c r="B7" s="149"/>
      <c r="C7" s="170"/>
      <c r="D7" s="170"/>
      <c r="E7" s="152"/>
    </row>
    <row r="8" spans="1:5" s="73" customFormat="1" ht="40.5" customHeight="1" x14ac:dyDescent="0.25">
      <c r="A8" s="147"/>
      <c r="B8" s="150"/>
      <c r="C8" s="171"/>
      <c r="D8" s="171"/>
      <c r="E8" s="153"/>
    </row>
    <row r="9" spans="1:5" s="73" customFormat="1" ht="30" customHeight="1" x14ac:dyDescent="0.25">
      <c r="A9" s="2" t="s">
        <v>3</v>
      </c>
      <c r="B9" s="15" t="s">
        <v>4</v>
      </c>
      <c r="C9" s="107">
        <f>C10+C11+C12+C13+C14+C15+C16+C17+C18+C19+C20+C21+C22+C23+C24+C25</f>
        <v>53797.82</v>
      </c>
      <c r="D9" s="107">
        <f>D10+D11+D12+D13+D14+D15+D16+D17+D18+D19+D20+D21+D22+D23+D24+D25</f>
        <v>109967.42</v>
      </c>
      <c r="E9" s="108">
        <f>E10+E11+E12+E13+E14+E15+E16+E17+E18+E19+E20+E21+E22+E23+E24+E25</f>
        <v>0</v>
      </c>
    </row>
    <row r="10" spans="1:5" ht="30" customHeight="1" x14ac:dyDescent="0.25">
      <c r="A10" s="35" t="s">
        <v>5</v>
      </c>
      <c r="B10" s="16" t="s">
        <v>6</v>
      </c>
      <c r="C10" s="100"/>
      <c r="D10" s="100"/>
      <c r="E10" s="100"/>
    </row>
    <row r="11" spans="1:5" ht="30" customHeight="1" x14ac:dyDescent="0.25">
      <c r="A11" s="37" t="s">
        <v>7</v>
      </c>
      <c r="B11" s="8" t="s">
        <v>8</v>
      </c>
      <c r="C11" s="100"/>
      <c r="D11" s="100"/>
      <c r="E11" s="100"/>
    </row>
    <row r="12" spans="1:5" ht="30" customHeight="1" x14ac:dyDescent="0.25">
      <c r="A12" s="37" t="s">
        <v>9</v>
      </c>
      <c r="B12" s="8" t="s">
        <v>10</v>
      </c>
      <c r="C12" s="100"/>
      <c r="D12" s="100"/>
      <c r="E12" s="100"/>
    </row>
    <row r="13" spans="1:5" ht="30" customHeight="1" x14ac:dyDescent="0.25">
      <c r="A13" s="35" t="s">
        <v>11</v>
      </c>
      <c r="B13" s="8" t="s">
        <v>12</v>
      </c>
      <c r="C13" s="100"/>
      <c r="D13" s="100"/>
      <c r="E13" s="100"/>
    </row>
    <row r="14" spans="1:5" ht="30" customHeight="1" x14ac:dyDescent="0.25">
      <c r="A14" s="37" t="s">
        <v>13</v>
      </c>
      <c r="B14" s="8" t="s">
        <v>14</v>
      </c>
      <c r="C14" s="100"/>
      <c r="D14" s="100"/>
      <c r="E14" s="100"/>
    </row>
    <row r="15" spans="1:5" ht="30" customHeight="1" x14ac:dyDescent="0.25">
      <c r="A15" s="37" t="s">
        <v>15</v>
      </c>
      <c r="B15" s="8" t="s">
        <v>16</v>
      </c>
      <c r="C15" s="100">
        <v>33180</v>
      </c>
      <c r="D15" s="100">
        <f>33176.98+928.9</f>
        <v>34105.880000000005</v>
      </c>
      <c r="E15" s="100"/>
    </row>
    <row r="16" spans="1:5" ht="30" customHeight="1" x14ac:dyDescent="0.25">
      <c r="A16" s="35" t="s">
        <v>17</v>
      </c>
      <c r="B16" s="8" t="s">
        <v>18</v>
      </c>
      <c r="C16" s="100"/>
      <c r="D16" s="100">
        <v>53790.64</v>
      </c>
      <c r="E16" s="100"/>
    </row>
    <row r="17" spans="1:5" ht="30" customHeight="1" x14ac:dyDescent="0.25">
      <c r="A17" s="37" t="s">
        <v>19</v>
      </c>
      <c r="B17" s="8" t="s">
        <v>20</v>
      </c>
      <c r="C17" s="100"/>
      <c r="D17" s="100"/>
      <c r="E17" s="100"/>
    </row>
    <row r="18" spans="1:5" ht="30" customHeight="1" x14ac:dyDescent="0.25">
      <c r="A18" s="37" t="s">
        <v>21</v>
      </c>
      <c r="B18" s="8" t="s">
        <v>22</v>
      </c>
      <c r="C18" s="100"/>
      <c r="D18" s="100"/>
      <c r="E18" s="100"/>
    </row>
    <row r="19" spans="1:5" ht="30" customHeight="1" x14ac:dyDescent="0.25">
      <c r="A19" s="35" t="s">
        <v>23</v>
      </c>
      <c r="B19" s="8" t="s">
        <v>24</v>
      </c>
      <c r="C19" s="100"/>
      <c r="D19" s="100"/>
      <c r="E19" s="100"/>
    </row>
    <row r="20" spans="1:5" ht="30" customHeight="1" x14ac:dyDescent="0.25">
      <c r="A20" s="37" t="s">
        <v>25</v>
      </c>
      <c r="B20" s="8" t="s">
        <v>160</v>
      </c>
      <c r="C20" s="100">
        <v>20000</v>
      </c>
      <c r="D20" s="100">
        <v>21454.29</v>
      </c>
      <c r="E20" s="100"/>
    </row>
    <row r="21" spans="1:5" ht="30" customHeight="1" x14ac:dyDescent="0.25">
      <c r="A21" s="37" t="s">
        <v>27</v>
      </c>
      <c r="B21" s="8" t="s">
        <v>28</v>
      </c>
      <c r="C21" s="100"/>
      <c r="D21" s="100"/>
      <c r="E21" s="100"/>
    </row>
    <row r="22" spans="1:5" ht="30" customHeight="1" x14ac:dyDescent="0.25">
      <c r="A22" s="35" t="s">
        <v>29</v>
      </c>
      <c r="B22" s="8" t="s">
        <v>30</v>
      </c>
      <c r="C22" s="100"/>
      <c r="D22" s="100"/>
      <c r="E22" s="100"/>
    </row>
    <row r="23" spans="1:5" ht="30" customHeight="1" x14ac:dyDescent="0.25">
      <c r="A23" s="37" t="s">
        <v>31</v>
      </c>
      <c r="B23" s="8" t="s">
        <v>32</v>
      </c>
      <c r="C23" s="100">
        <v>211.82</v>
      </c>
      <c r="D23" s="100">
        <f>211.82+46.45</f>
        <v>258.27</v>
      </c>
      <c r="E23" s="100"/>
    </row>
    <row r="24" spans="1:5" ht="30" customHeight="1" x14ac:dyDescent="0.25">
      <c r="A24" s="37" t="s">
        <v>33</v>
      </c>
      <c r="B24" s="8" t="s">
        <v>34</v>
      </c>
      <c r="C24" s="100">
        <v>46</v>
      </c>
      <c r="D24" s="100"/>
      <c r="E24" s="100"/>
    </row>
    <row r="25" spans="1:5" s="79" customFormat="1" ht="30" customHeight="1" x14ac:dyDescent="0.25">
      <c r="A25" s="35" t="s">
        <v>35</v>
      </c>
      <c r="B25" s="8" t="s">
        <v>36</v>
      </c>
      <c r="C25" s="100">
        <v>360</v>
      </c>
      <c r="D25" s="100">
        <v>358.34</v>
      </c>
      <c r="E25" s="100"/>
    </row>
    <row r="26" spans="1:5" s="73" customFormat="1" ht="30" customHeight="1" x14ac:dyDescent="0.25">
      <c r="A26" s="145" t="s">
        <v>1</v>
      </c>
      <c r="B26" s="157" t="s">
        <v>37</v>
      </c>
      <c r="C26" s="169" t="s">
        <v>164</v>
      </c>
      <c r="D26" s="169" t="s">
        <v>180</v>
      </c>
      <c r="E26" s="151" t="s">
        <v>175</v>
      </c>
    </row>
    <row r="27" spans="1:5" s="73" customFormat="1" ht="25.5" customHeight="1" x14ac:dyDescent="0.25">
      <c r="A27" s="146"/>
      <c r="B27" s="158"/>
      <c r="C27" s="170"/>
      <c r="D27" s="170"/>
      <c r="E27" s="152"/>
    </row>
    <row r="28" spans="1:5" s="73" customFormat="1" ht="9" customHeight="1" x14ac:dyDescent="0.25">
      <c r="A28" s="147"/>
      <c r="B28" s="159"/>
      <c r="C28" s="171"/>
      <c r="D28" s="171"/>
      <c r="E28" s="153"/>
    </row>
    <row r="29" spans="1:5" s="73" customFormat="1" ht="30" customHeight="1" x14ac:dyDescent="0.25">
      <c r="A29" s="4" t="s">
        <v>38</v>
      </c>
      <c r="B29" s="17" t="s">
        <v>39</v>
      </c>
      <c r="C29" s="109">
        <f>C31+C48+C99+C101+C105+C109+C126+C129+C107</f>
        <v>278298</v>
      </c>
      <c r="D29" s="109">
        <f>D31+D48+D99+D101+D105+D109+D126+D129+D107</f>
        <v>301399.92999999993</v>
      </c>
      <c r="E29" s="109">
        <f t="shared" ref="E29" si="0">E31+E48+E99+E101+E105+E109+E126+E129+E107</f>
        <v>0</v>
      </c>
    </row>
    <row r="30" spans="1:5" s="73" customFormat="1" ht="30" customHeight="1" x14ac:dyDescent="0.25">
      <c r="A30" s="7"/>
      <c r="B30" s="76"/>
      <c r="C30" s="112"/>
      <c r="D30" s="112"/>
      <c r="E30" s="113"/>
    </row>
    <row r="31" spans="1:5" s="75" customFormat="1" ht="30" customHeight="1" x14ac:dyDescent="0.25">
      <c r="A31" s="49" t="s">
        <v>5</v>
      </c>
      <c r="B31" s="50" t="s">
        <v>40</v>
      </c>
      <c r="C31" s="104">
        <f>C32+C33+C34+C35+C36+C37+C38+C39+C40+C41+C42+C43+C44+C45+C46+C47</f>
        <v>3740</v>
      </c>
      <c r="D31" s="104">
        <f>D32+D33+D34+D35+D36+D37+D38+D39+D40+D41+D42+D43+D44+D45+D46+D47</f>
        <v>3128.99</v>
      </c>
      <c r="E31" s="104">
        <f t="shared" ref="E31" si="1">E32+E33+E34+E35+E36+E37+E38+E39+E40+E41+E42+E43+E44+E45+E46+E47</f>
        <v>0</v>
      </c>
    </row>
    <row r="32" spans="1:5" s="72" customFormat="1" ht="30" customHeight="1" x14ac:dyDescent="0.25">
      <c r="A32" s="42"/>
      <c r="B32" s="18" t="s">
        <v>41</v>
      </c>
      <c r="C32" s="100">
        <v>1750</v>
      </c>
      <c r="D32" s="100">
        <v>1431.82</v>
      </c>
      <c r="E32" s="100"/>
    </row>
    <row r="33" spans="1:5" s="72" customFormat="1" ht="30" customHeight="1" x14ac:dyDescent="0.25">
      <c r="A33" s="42"/>
      <c r="B33" s="18" t="s">
        <v>42</v>
      </c>
      <c r="C33" s="100">
        <v>120</v>
      </c>
      <c r="D33" s="100">
        <v>108.91</v>
      </c>
      <c r="E33" s="100"/>
    </row>
    <row r="34" spans="1:5" ht="30" customHeight="1" x14ac:dyDescent="0.25">
      <c r="A34" s="9" t="s">
        <v>1</v>
      </c>
      <c r="B34" s="8" t="s">
        <v>43</v>
      </c>
      <c r="C34" s="100">
        <v>120</v>
      </c>
      <c r="D34" s="100">
        <v>103.14</v>
      </c>
      <c r="E34" s="100"/>
    </row>
    <row r="35" spans="1:5" ht="30" customHeight="1" x14ac:dyDescent="0.25">
      <c r="A35" s="9"/>
      <c r="B35" s="8" t="s">
        <v>44</v>
      </c>
      <c r="C35" s="100"/>
      <c r="D35" s="100"/>
      <c r="E35" s="100"/>
    </row>
    <row r="36" spans="1:5" ht="30" customHeight="1" x14ac:dyDescent="0.25">
      <c r="A36" s="9"/>
      <c r="B36" s="8" t="s">
        <v>45</v>
      </c>
      <c r="C36" s="100">
        <v>200</v>
      </c>
      <c r="D36" s="100">
        <f>34.89+146.62</f>
        <v>181.51</v>
      </c>
      <c r="E36" s="100"/>
    </row>
    <row r="37" spans="1:5" ht="30" customHeight="1" x14ac:dyDescent="0.25">
      <c r="A37" s="9" t="s">
        <v>1</v>
      </c>
      <c r="B37" s="8" t="s">
        <v>46</v>
      </c>
      <c r="C37" s="100"/>
      <c r="D37" s="100"/>
      <c r="E37" s="100"/>
    </row>
    <row r="38" spans="1:5" ht="30" customHeight="1" x14ac:dyDescent="0.25">
      <c r="A38" s="9"/>
      <c r="B38" s="8" t="s">
        <v>47</v>
      </c>
      <c r="C38" s="100"/>
      <c r="D38" s="100"/>
      <c r="E38" s="100"/>
    </row>
    <row r="39" spans="1:5" ht="30" customHeight="1" x14ac:dyDescent="0.25">
      <c r="A39" s="9"/>
      <c r="B39" s="8" t="s">
        <v>48</v>
      </c>
      <c r="C39" s="100">
        <v>550</v>
      </c>
      <c r="D39" s="100">
        <v>427.99</v>
      </c>
      <c r="E39" s="100"/>
    </row>
    <row r="40" spans="1:5" ht="30" customHeight="1" x14ac:dyDescent="0.25">
      <c r="A40" s="9"/>
      <c r="B40" s="8" t="s">
        <v>49</v>
      </c>
      <c r="C40" s="100"/>
      <c r="D40" s="100"/>
      <c r="E40" s="100"/>
    </row>
    <row r="41" spans="1:5" ht="30" customHeight="1" x14ac:dyDescent="0.25">
      <c r="A41" s="9"/>
      <c r="B41" s="8" t="s">
        <v>133</v>
      </c>
      <c r="C41" s="100"/>
      <c r="D41" s="100"/>
      <c r="E41" s="100"/>
    </row>
    <row r="42" spans="1:5" ht="30" customHeight="1" x14ac:dyDescent="0.25">
      <c r="A42" s="9"/>
      <c r="B42" s="8" t="s">
        <v>139</v>
      </c>
      <c r="C42" s="100"/>
      <c r="D42" s="100"/>
      <c r="E42" s="100"/>
    </row>
    <row r="43" spans="1:5" ht="30" customHeight="1" x14ac:dyDescent="0.25">
      <c r="A43" s="9"/>
      <c r="B43" s="8" t="s">
        <v>50</v>
      </c>
      <c r="C43" s="100"/>
      <c r="D43" s="100"/>
      <c r="E43" s="100"/>
    </row>
    <row r="44" spans="1:5" ht="30" customHeight="1" x14ac:dyDescent="0.25">
      <c r="A44" s="9"/>
      <c r="B44" s="8" t="s">
        <v>51</v>
      </c>
      <c r="C44" s="100"/>
      <c r="D44" s="100"/>
      <c r="E44" s="100"/>
    </row>
    <row r="45" spans="1:5" ht="30" customHeight="1" x14ac:dyDescent="0.25">
      <c r="A45" s="9"/>
      <c r="B45" s="8" t="s">
        <v>134</v>
      </c>
      <c r="C45" s="100"/>
      <c r="D45" s="100"/>
      <c r="E45" s="100"/>
    </row>
    <row r="46" spans="1:5" ht="30" customHeight="1" x14ac:dyDescent="0.25">
      <c r="A46" s="9"/>
      <c r="B46" s="8"/>
      <c r="C46" s="100"/>
      <c r="D46" s="100"/>
      <c r="E46" s="100"/>
    </row>
    <row r="47" spans="1:5" ht="30" customHeight="1" x14ac:dyDescent="0.25">
      <c r="A47" s="9"/>
      <c r="B47" s="8" t="s">
        <v>52</v>
      </c>
      <c r="C47" s="100">
        <v>1000</v>
      </c>
      <c r="D47" s="100">
        <v>875.62</v>
      </c>
      <c r="E47" s="100"/>
    </row>
    <row r="48" spans="1:5" s="75" customFormat="1" ht="30" customHeight="1" x14ac:dyDescent="0.25">
      <c r="A48" s="49" t="s">
        <v>7</v>
      </c>
      <c r="B48" s="50" t="s">
        <v>53</v>
      </c>
      <c r="C48" s="104">
        <f>C49+C50+C51+C52+C53+C54+C55+C56+C57+C58+C59+C60+C61+C62+C63+C64+C65+C66+C67+C68+C69+C70+C71+C72+C73+C75+C76+C77+C78+C79+C80+C81+C82+C83+C84+C85+C86+C87+C88+C89+C90+C91+C92+C93+C94+C95+C96+C97+C98+C74</f>
        <v>190480</v>
      </c>
      <c r="D48" s="104">
        <f>D49+D50+D51+D52+D53+D54+D55+D56+D57+D58+D59+D60+D61+D62+D63+D64+D65+D66+D67+D68+D69+D70+D71+D72+D73+D75+D76+D77+D78+D79+D80+D81+D82+D83+D84+D85+D86+D87+D88+D89+D90+D91+D92+D93+D94+D95+D96+D97+D98+D74</f>
        <v>214785.65</v>
      </c>
      <c r="E48" s="104">
        <f t="shared" ref="E48" si="2">E49+E50+E51+E52+E53+E54+E55+E56+E57+E58+E59+E60+E61+E62+E63+E64+E65+E66+E67+E68+E69+E70+E71+E72+E73+E75+E76+E77+E78+E79+E80+E81+E82+E83+E84+E85+E86+E87+E88+E89+E90+E91+E92+E93+E94+E95+E96+E97+E98+E74</f>
        <v>0</v>
      </c>
    </row>
    <row r="49" spans="1:5" ht="30" customHeight="1" x14ac:dyDescent="0.25">
      <c r="A49" s="9"/>
      <c r="B49" s="8" t="s">
        <v>54</v>
      </c>
      <c r="C49" s="100">
        <v>170</v>
      </c>
      <c r="D49" s="100">
        <f>85.68+85.68</f>
        <v>171.36</v>
      </c>
      <c r="E49" s="100"/>
    </row>
    <row r="50" spans="1:5" ht="30" customHeight="1" x14ac:dyDescent="0.25">
      <c r="A50" s="9"/>
      <c r="B50" s="8" t="s">
        <v>55</v>
      </c>
      <c r="C50" s="100"/>
      <c r="D50" s="100"/>
      <c r="E50" s="100"/>
    </row>
    <row r="51" spans="1:5" ht="30" customHeight="1" x14ac:dyDescent="0.25">
      <c r="A51" s="9"/>
      <c r="B51" s="8" t="s">
        <v>56</v>
      </c>
      <c r="C51" s="100"/>
      <c r="D51" s="100"/>
      <c r="E51" s="100"/>
    </row>
    <row r="52" spans="1:5" ht="30" customHeight="1" x14ac:dyDescent="0.25">
      <c r="A52" s="9"/>
      <c r="B52" s="8" t="s">
        <v>57</v>
      </c>
      <c r="C52" s="100">
        <v>360</v>
      </c>
      <c r="D52" s="100">
        <v>360</v>
      </c>
      <c r="E52" s="100"/>
    </row>
    <row r="53" spans="1:5" ht="30" customHeight="1" x14ac:dyDescent="0.25">
      <c r="A53" s="9"/>
      <c r="B53" s="8" t="s">
        <v>58</v>
      </c>
      <c r="C53" s="100"/>
      <c r="D53" s="100"/>
      <c r="E53" s="100"/>
    </row>
    <row r="54" spans="1:5" ht="30" customHeight="1" x14ac:dyDescent="0.25">
      <c r="A54" s="9"/>
      <c r="B54" s="8" t="s">
        <v>59</v>
      </c>
      <c r="C54" s="100"/>
      <c r="D54" s="100"/>
      <c r="E54" s="100"/>
    </row>
    <row r="55" spans="1:5" ht="30" customHeight="1" x14ac:dyDescent="0.25">
      <c r="A55" s="9"/>
      <c r="B55" s="19" t="s">
        <v>60</v>
      </c>
      <c r="C55" s="100">
        <v>1000</v>
      </c>
      <c r="D55" s="100">
        <v>1129.3599999999999</v>
      </c>
      <c r="E55" s="100"/>
    </row>
    <row r="56" spans="1:5" ht="30" customHeight="1" x14ac:dyDescent="0.25">
      <c r="A56" s="9"/>
      <c r="B56" s="19" t="s">
        <v>61</v>
      </c>
      <c r="C56" s="100"/>
      <c r="D56" s="100"/>
      <c r="E56" s="100"/>
    </row>
    <row r="57" spans="1:5" ht="30" customHeight="1" x14ac:dyDescent="0.25">
      <c r="A57" s="9"/>
      <c r="B57" s="8" t="s">
        <v>62</v>
      </c>
      <c r="C57" s="100">
        <v>50</v>
      </c>
      <c r="D57" s="100">
        <v>34</v>
      </c>
      <c r="E57" s="100"/>
    </row>
    <row r="58" spans="1:5" ht="30" customHeight="1" x14ac:dyDescent="0.25">
      <c r="A58" s="9"/>
      <c r="B58" s="8" t="s">
        <v>135</v>
      </c>
      <c r="C58" s="100"/>
      <c r="D58" s="100"/>
      <c r="E58" s="100"/>
    </row>
    <row r="59" spans="1:5" ht="30" customHeight="1" x14ac:dyDescent="0.25">
      <c r="A59" s="9"/>
      <c r="B59" s="8"/>
      <c r="C59" s="100"/>
      <c r="D59" s="100"/>
      <c r="E59" s="100"/>
    </row>
    <row r="60" spans="1:5" ht="30" customHeight="1" x14ac:dyDescent="0.25">
      <c r="A60" s="9"/>
      <c r="B60" s="8" t="s">
        <v>63</v>
      </c>
      <c r="C60" s="100"/>
      <c r="D60" s="100"/>
      <c r="E60" s="100"/>
    </row>
    <row r="61" spans="1:5" ht="30" customHeight="1" x14ac:dyDescent="0.25">
      <c r="A61" s="9"/>
      <c r="B61" s="8" t="s">
        <v>64</v>
      </c>
      <c r="C61" s="100"/>
      <c r="D61" s="100"/>
      <c r="E61" s="100"/>
    </row>
    <row r="62" spans="1:5" ht="30" customHeight="1" x14ac:dyDescent="0.25">
      <c r="A62" s="9"/>
      <c r="B62" s="8" t="s">
        <v>65</v>
      </c>
      <c r="C62" s="100"/>
      <c r="D62" s="100"/>
      <c r="E62" s="100"/>
    </row>
    <row r="63" spans="1:5" ht="30" customHeight="1" x14ac:dyDescent="0.25">
      <c r="A63" s="9"/>
      <c r="B63" s="8" t="s">
        <v>136</v>
      </c>
      <c r="C63" s="100"/>
      <c r="D63" s="100"/>
      <c r="E63" s="100"/>
    </row>
    <row r="64" spans="1:5" ht="30" customHeight="1" x14ac:dyDescent="0.25">
      <c r="A64" s="9"/>
      <c r="B64" s="8"/>
      <c r="C64" s="100"/>
      <c r="D64" s="100"/>
      <c r="E64" s="100"/>
    </row>
    <row r="65" spans="1:5" ht="30" customHeight="1" x14ac:dyDescent="0.25">
      <c r="A65" s="9"/>
      <c r="B65" s="8" t="s">
        <v>66</v>
      </c>
      <c r="C65" s="100"/>
      <c r="D65" s="100"/>
      <c r="E65" s="100"/>
    </row>
    <row r="66" spans="1:5" ht="30" customHeight="1" x14ac:dyDescent="0.25">
      <c r="A66" s="9"/>
      <c r="B66" s="8" t="s">
        <v>67</v>
      </c>
      <c r="C66" s="100"/>
      <c r="D66" s="100"/>
      <c r="E66" s="100"/>
    </row>
    <row r="67" spans="1:5" ht="30" customHeight="1" x14ac:dyDescent="0.25">
      <c r="A67" s="9"/>
      <c r="B67" s="8" t="s">
        <v>68</v>
      </c>
      <c r="C67" s="100"/>
      <c r="D67" s="100"/>
      <c r="E67" s="100"/>
    </row>
    <row r="68" spans="1:5" ht="30" customHeight="1" x14ac:dyDescent="0.25">
      <c r="A68" s="9"/>
      <c r="B68" s="8" t="s">
        <v>137</v>
      </c>
      <c r="C68" s="100"/>
      <c r="D68" s="100"/>
      <c r="E68" s="100"/>
    </row>
    <row r="69" spans="1:5" ht="30" customHeight="1" x14ac:dyDescent="0.25">
      <c r="A69" s="9"/>
      <c r="B69" s="8" t="s">
        <v>138</v>
      </c>
      <c r="C69" s="100"/>
      <c r="D69" s="100"/>
      <c r="E69" s="100"/>
    </row>
    <row r="70" spans="1:5" ht="30" customHeight="1" x14ac:dyDescent="0.25">
      <c r="A70" s="9"/>
      <c r="B70" s="8" t="s">
        <v>69</v>
      </c>
      <c r="C70" s="100"/>
      <c r="D70" s="100"/>
      <c r="E70" s="100"/>
    </row>
    <row r="71" spans="1:5" ht="30" customHeight="1" x14ac:dyDescent="0.25">
      <c r="A71" s="9"/>
      <c r="B71" s="8" t="s">
        <v>70</v>
      </c>
      <c r="C71" s="100"/>
      <c r="D71" s="100"/>
      <c r="E71" s="100"/>
    </row>
    <row r="72" spans="1:5" ht="30" customHeight="1" x14ac:dyDescent="0.25">
      <c r="A72" s="9"/>
      <c r="B72" s="8" t="s">
        <v>71</v>
      </c>
      <c r="C72" s="100"/>
      <c r="D72" s="100"/>
      <c r="E72" s="100"/>
    </row>
    <row r="73" spans="1:5" ht="30" customHeight="1" x14ac:dyDescent="0.25">
      <c r="A73" s="9"/>
      <c r="B73" s="8" t="s">
        <v>72</v>
      </c>
      <c r="C73" s="100"/>
      <c r="D73" s="100"/>
      <c r="E73" s="100"/>
    </row>
    <row r="74" spans="1:5" ht="30" customHeight="1" x14ac:dyDescent="0.25">
      <c r="A74" s="9"/>
      <c r="B74" s="8" t="s">
        <v>73</v>
      </c>
      <c r="C74" s="100"/>
      <c r="D74" s="100"/>
      <c r="E74" s="100"/>
    </row>
    <row r="75" spans="1:5" ht="30" customHeight="1" x14ac:dyDescent="0.25">
      <c r="A75" s="9"/>
      <c r="B75" s="8" t="s">
        <v>74</v>
      </c>
      <c r="C75" s="100"/>
      <c r="D75" s="100"/>
      <c r="E75" s="100"/>
    </row>
    <row r="76" spans="1:5" ht="30" customHeight="1" x14ac:dyDescent="0.25">
      <c r="A76" s="9"/>
      <c r="B76" s="8" t="s">
        <v>75</v>
      </c>
      <c r="C76" s="100"/>
      <c r="D76" s="100"/>
      <c r="E76" s="100"/>
    </row>
    <row r="77" spans="1:5" ht="30" customHeight="1" x14ac:dyDescent="0.25">
      <c r="A77" s="9"/>
      <c r="B77" s="8" t="s">
        <v>76</v>
      </c>
      <c r="C77" s="100"/>
      <c r="D77" s="100"/>
      <c r="E77" s="100"/>
    </row>
    <row r="78" spans="1:5" ht="30" customHeight="1" x14ac:dyDescent="0.25">
      <c r="A78" s="9"/>
      <c r="B78" s="8" t="s">
        <v>77</v>
      </c>
      <c r="C78" s="100"/>
      <c r="D78" s="100"/>
      <c r="E78" s="100"/>
    </row>
    <row r="79" spans="1:5" ht="36.75" customHeight="1" x14ac:dyDescent="0.25">
      <c r="A79" s="9"/>
      <c r="B79" s="8" t="s">
        <v>78</v>
      </c>
      <c r="C79" s="100"/>
      <c r="D79" s="100"/>
      <c r="E79" s="100"/>
    </row>
    <row r="80" spans="1:5" ht="30" customHeight="1" x14ac:dyDescent="0.25">
      <c r="A80" s="9"/>
      <c r="B80" s="8" t="s">
        <v>79</v>
      </c>
      <c r="C80" s="100"/>
      <c r="D80" s="100"/>
      <c r="E80" s="100"/>
    </row>
    <row r="81" spans="1:5" ht="30" customHeight="1" x14ac:dyDescent="0.25">
      <c r="A81" s="9"/>
      <c r="B81" s="8" t="s">
        <v>80</v>
      </c>
      <c r="C81" s="100"/>
      <c r="D81" s="100"/>
      <c r="E81" s="100"/>
    </row>
    <row r="82" spans="1:5" ht="30" customHeight="1" x14ac:dyDescent="0.25">
      <c r="A82" s="9"/>
      <c r="B82" s="8" t="s">
        <v>81</v>
      </c>
      <c r="C82" s="100"/>
      <c r="D82" s="100"/>
      <c r="E82" s="100"/>
    </row>
    <row r="83" spans="1:5" ht="30" customHeight="1" x14ac:dyDescent="0.25">
      <c r="A83" s="9"/>
      <c r="B83" s="8" t="s">
        <v>82</v>
      </c>
      <c r="C83" s="100">
        <v>155000</v>
      </c>
      <c r="D83" s="100">
        <v>180927.41</v>
      </c>
      <c r="E83" s="100"/>
    </row>
    <row r="84" spans="1:5" ht="30" customHeight="1" x14ac:dyDescent="0.25">
      <c r="A84" s="9"/>
      <c r="B84" s="8" t="s">
        <v>83</v>
      </c>
      <c r="C84" s="100"/>
      <c r="D84" s="100"/>
      <c r="E84" s="100"/>
    </row>
    <row r="85" spans="1:5" ht="30" customHeight="1" x14ac:dyDescent="0.25">
      <c r="A85" s="9"/>
      <c r="B85" s="8" t="s">
        <v>84</v>
      </c>
      <c r="C85" s="100">
        <v>22000</v>
      </c>
      <c r="D85" s="100">
        <v>21540.38</v>
      </c>
      <c r="E85" s="100"/>
    </row>
    <row r="86" spans="1:5" ht="30" customHeight="1" x14ac:dyDescent="0.25">
      <c r="A86" s="9"/>
      <c r="B86" s="8" t="s">
        <v>85</v>
      </c>
      <c r="C86" s="100"/>
      <c r="D86" s="100"/>
      <c r="E86" s="100"/>
    </row>
    <row r="87" spans="1:5" ht="30" customHeight="1" x14ac:dyDescent="0.25">
      <c r="A87" s="9"/>
      <c r="B87" s="8" t="s">
        <v>131</v>
      </c>
      <c r="C87" s="100">
        <v>10000</v>
      </c>
      <c r="D87" s="100">
        <v>9319.68</v>
      </c>
      <c r="E87" s="100"/>
    </row>
    <row r="88" spans="1:5" ht="30" customHeight="1" x14ac:dyDescent="0.25">
      <c r="A88" s="9"/>
      <c r="B88" s="8" t="s">
        <v>86</v>
      </c>
      <c r="C88" s="100"/>
      <c r="D88" s="100"/>
      <c r="E88" s="100"/>
    </row>
    <row r="89" spans="1:5" ht="30" customHeight="1" x14ac:dyDescent="0.25">
      <c r="A89" s="9"/>
      <c r="B89" s="8" t="s">
        <v>158</v>
      </c>
      <c r="C89" s="100">
        <v>900</v>
      </c>
      <c r="D89" s="100">
        <v>620.6</v>
      </c>
      <c r="E89" s="100"/>
    </row>
    <row r="90" spans="1:5" ht="30" customHeight="1" x14ac:dyDescent="0.25">
      <c r="A90" s="9"/>
      <c r="B90" s="8" t="s">
        <v>159</v>
      </c>
      <c r="C90" s="100">
        <v>1000</v>
      </c>
      <c r="D90" s="100">
        <v>682.86</v>
      </c>
      <c r="E90" s="100"/>
    </row>
    <row r="91" spans="1:5" ht="30" customHeight="1" x14ac:dyDescent="0.25">
      <c r="A91" s="9"/>
      <c r="B91" s="8" t="s">
        <v>89</v>
      </c>
      <c r="C91" s="100"/>
      <c r="D91" s="100"/>
      <c r="E91" s="100"/>
    </row>
    <row r="92" spans="1:5" ht="30" customHeight="1" x14ac:dyDescent="0.25">
      <c r="A92" s="9"/>
      <c r="B92" s="8" t="s">
        <v>90</v>
      </c>
      <c r="C92" s="100"/>
      <c r="D92" s="100"/>
      <c r="E92" s="100"/>
    </row>
    <row r="93" spans="1:5" ht="30" customHeight="1" x14ac:dyDescent="0.25">
      <c r="A93" s="9"/>
      <c r="B93" s="8" t="s">
        <v>156</v>
      </c>
      <c r="C93" s="100"/>
      <c r="D93" s="100"/>
      <c r="E93" s="100"/>
    </row>
    <row r="94" spans="1:5" ht="30" customHeight="1" x14ac:dyDescent="0.25">
      <c r="A94" s="9"/>
      <c r="B94" s="8" t="s">
        <v>157</v>
      </c>
      <c r="C94" s="100"/>
      <c r="D94" s="100"/>
      <c r="E94" s="100"/>
    </row>
    <row r="95" spans="1:5" ht="30" customHeight="1" x14ac:dyDescent="0.25">
      <c r="A95" s="9"/>
      <c r="B95" s="8" t="s">
        <v>91</v>
      </c>
      <c r="C95" s="100"/>
      <c r="D95" s="100"/>
      <c r="E95" s="100"/>
    </row>
    <row r="96" spans="1:5" ht="30" customHeight="1" x14ac:dyDescent="0.25">
      <c r="A96" s="9"/>
      <c r="B96" s="8" t="s">
        <v>92</v>
      </c>
      <c r="C96" s="100"/>
      <c r="D96" s="100"/>
      <c r="E96" s="100"/>
    </row>
    <row r="97" spans="1:5" ht="30" customHeight="1" x14ac:dyDescent="0.25">
      <c r="A97" s="9"/>
      <c r="B97" s="8" t="s">
        <v>93</v>
      </c>
      <c r="C97" s="100"/>
      <c r="D97" s="100"/>
      <c r="E97" s="100"/>
    </row>
    <row r="98" spans="1:5" ht="30" customHeight="1" x14ac:dyDescent="0.25">
      <c r="A98" s="9"/>
      <c r="B98" s="8" t="s">
        <v>132</v>
      </c>
      <c r="C98" s="100"/>
      <c r="D98" s="100"/>
      <c r="E98" s="100"/>
    </row>
    <row r="99" spans="1:5" s="75" customFormat="1" ht="30" customHeight="1" x14ac:dyDescent="0.25">
      <c r="A99" s="49" t="s">
        <v>9</v>
      </c>
      <c r="B99" s="50" t="s">
        <v>94</v>
      </c>
      <c r="C99" s="104">
        <f>C100</f>
        <v>65450</v>
      </c>
      <c r="D99" s="104">
        <f>D100</f>
        <v>65453.77</v>
      </c>
      <c r="E99" s="104">
        <f t="shared" ref="E99" si="3">E100</f>
        <v>0</v>
      </c>
    </row>
    <row r="100" spans="1:5" ht="30" customHeight="1" x14ac:dyDescent="0.25">
      <c r="A100" s="9" t="s">
        <v>1</v>
      </c>
      <c r="B100" s="8" t="s">
        <v>95</v>
      </c>
      <c r="C100" s="100">
        <v>65450</v>
      </c>
      <c r="D100" s="100">
        <f>14008.14+6179.7+3407.31+26477.83+9442.66+5938.13</f>
        <v>65453.77</v>
      </c>
      <c r="E100" s="100"/>
    </row>
    <row r="101" spans="1:5" s="75" customFormat="1" ht="30" customHeight="1" x14ac:dyDescent="0.25">
      <c r="A101" s="49" t="s">
        <v>11</v>
      </c>
      <c r="B101" s="50" t="s">
        <v>96</v>
      </c>
      <c r="C101" s="104">
        <f>C102+C103+C104</f>
        <v>3600</v>
      </c>
      <c r="D101" s="104">
        <f>D102+D103+D104</f>
        <v>3683.8</v>
      </c>
      <c r="E101" s="104">
        <f t="shared" ref="E101" si="4">E102+E103+E104</f>
        <v>0</v>
      </c>
    </row>
    <row r="102" spans="1:5" s="79" customFormat="1" ht="30" customHeight="1" x14ac:dyDescent="0.25">
      <c r="A102" s="9"/>
      <c r="B102" s="8" t="s">
        <v>97</v>
      </c>
      <c r="C102" s="100">
        <v>1200</v>
      </c>
      <c r="D102" s="100">
        <v>1205.1600000000001</v>
      </c>
      <c r="E102" s="100"/>
    </row>
    <row r="103" spans="1:5" ht="30" customHeight="1" x14ac:dyDescent="0.25">
      <c r="A103" s="9"/>
      <c r="B103" s="8" t="s">
        <v>98</v>
      </c>
      <c r="C103" s="100"/>
      <c r="D103" s="100"/>
      <c r="E103" s="100"/>
    </row>
    <row r="104" spans="1:5" ht="30" customHeight="1" x14ac:dyDescent="0.25">
      <c r="A104" s="9"/>
      <c r="B104" s="8" t="s">
        <v>99</v>
      </c>
      <c r="C104" s="100">
        <v>2400</v>
      </c>
      <c r="D104" s="100">
        <f>335.88+2142.76</f>
        <v>2478.6400000000003</v>
      </c>
      <c r="E104" s="100"/>
    </row>
    <row r="105" spans="1:5" s="75" customFormat="1" ht="30" customHeight="1" x14ac:dyDescent="0.25">
      <c r="A105" s="49" t="s">
        <v>15</v>
      </c>
      <c r="B105" s="50" t="s">
        <v>100</v>
      </c>
      <c r="C105" s="118">
        <f>C106</f>
        <v>0</v>
      </c>
      <c r="D105" s="118">
        <f>D106</f>
        <v>0</v>
      </c>
      <c r="E105" s="104">
        <f t="shared" ref="E105" si="5">E106</f>
        <v>0</v>
      </c>
    </row>
    <row r="106" spans="1:5" ht="30" customHeight="1" x14ac:dyDescent="0.25">
      <c r="A106" s="39"/>
      <c r="B106" s="16" t="s">
        <v>101</v>
      </c>
      <c r="C106" s="116"/>
      <c r="D106" s="116"/>
      <c r="E106" s="100"/>
    </row>
    <row r="107" spans="1:5" s="52" customFormat="1" ht="30" customHeight="1" x14ac:dyDescent="0.25">
      <c r="A107" s="49" t="s">
        <v>19</v>
      </c>
      <c r="B107" s="50" t="s">
        <v>148</v>
      </c>
      <c r="C107" s="118">
        <f>C108</f>
        <v>0</v>
      </c>
      <c r="D107" s="118">
        <f>D108</f>
        <v>0</v>
      </c>
      <c r="E107" s="104">
        <f t="shared" ref="E107" si="6">E108</f>
        <v>0</v>
      </c>
    </row>
    <row r="108" spans="1:5" s="6" customFormat="1" ht="30" customHeight="1" x14ac:dyDescent="0.25">
      <c r="A108" s="39"/>
      <c r="B108" s="16" t="s">
        <v>148</v>
      </c>
      <c r="C108" s="116"/>
      <c r="D108" s="116"/>
      <c r="E108" s="100"/>
    </row>
    <row r="109" spans="1:5" s="75" customFormat="1" ht="30" customHeight="1" x14ac:dyDescent="0.25">
      <c r="A109" s="49" t="s">
        <v>21</v>
      </c>
      <c r="B109" s="50" t="s">
        <v>102</v>
      </c>
      <c r="C109" s="118">
        <f>C110+C111+C112+C113+C114+C115+C116+C117+C118+C119+C120+C121+C122+C123+C124+C125</f>
        <v>14993</v>
      </c>
      <c r="D109" s="118">
        <f>D110+D111+D112+D113+D114+D115+D116+D117+D118+D119+D120+D121+D122+D123+D124+D125</f>
        <v>14314.54</v>
      </c>
      <c r="E109" s="104">
        <f t="shared" ref="E109" si="7">E110+E111+E112+E113+E114+E115+E116+E117+E118+E119+E120+E121+E122+E123+E124+E125</f>
        <v>0</v>
      </c>
    </row>
    <row r="110" spans="1:5" ht="30" customHeight="1" x14ac:dyDescent="0.25">
      <c r="A110" s="9"/>
      <c r="B110" s="8" t="s">
        <v>103</v>
      </c>
      <c r="C110" s="100"/>
      <c r="D110" s="116"/>
      <c r="E110" s="100"/>
    </row>
    <row r="111" spans="1:5" ht="30" customHeight="1" x14ac:dyDescent="0.25">
      <c r="A111" s="9"/>
      <c r="B111" s="8" t="s">
        <v>104</v>
      </c>
      <c r="C111" s="100"/>
      <c r="D111" s="116"/>
      <c r="E111" s="100"/>
    </row>
    <row r="112" spans="1:5" ht="30" customHeight="1" x14ac:dyDescent="0.25">
      <c r="A112" s="9"/>
      <c r="B112" s="8" t="s">
        <v>105</v>
      </c>
      <c r="C112" s="100">
        <v>1850</v>
      </c>
      <c r="D112" s="116">
        <f>775+1119</f>
        <v>1894</v>
      </c>
      <c r="E112" s="100"/>
    </row>
    <row r="113" spans="1:5" ht="30" customHeight="1" x14ac:dyDescent="0.25">
      <c r="A113" s="9" t="s">
        <v>1</v>
      </c>
      <c r="B113" s="8" t="s">
        <v>106</v>
      </c>
      <c r="C113" s="100">
        <v>12000</v>
      </c>
      <c r="D113" s="116">
        <f>3300+462.5+6125+1120+68</f>
        <v>11075.5</v>
      </c>
      <c r="E113" s="100"/>
    </row>
    <row r="114" spans="1:5" ht="30" customHeight="1" x14ac:dyDescent="0.25">
      <c r="A114" s="9"/>
      <c r="B114" s="8" t="s">
        <v>107</v>
      </c>
      <c r="C114" s="100"/>
      <c r="D114" s="116"/>
      <c r="E114" s="100"/>
    </row>
    <row r="115" spans="1:5" ht="30" customHeight="1" x14ac:dyDescent="0.25">
      <c r="A115" s="9"/>
      <c r="B115" s="8" t="s">
        <v>108</v>
      </c>
      <c r="C115" s="100">
        <v>400</v>
      </c>
      <c r="D115" s="116">
        <v>385.76</v>
      </c>
      <c r="E115" s="100"/>
    </row>
    <row r="116" spans="1:5" ht="30" customHeight="1" x14ac:dyDescent="0.25">
      <c r="A116" s="9"/>
      <c r="B116" s="8" t="s">
        <v>109</v>
      </c>
      <c r="C116" s="100"/>
      <c r="D116" s="116"/>
      <c r="E116" s="100"/>
    </row>
    <row r="117" spans="1:5" ht="30" customHeight="1" x14ac:dyDescent="0.25">
      <c r="A117" s="9"/>
      <c r="B117" s="8" t="s">
        <v>110</v>
      </c>
      <c r="C117" s="100"/>
      <c r="D117" s="116"/>
      <c r="E117" s="100"/>
    </row>
    <row r="118" spans="1:5" ht="30" customHeight="1" x14ac:dyDescent="0.25">
      <c r="A118" s="9"/>
      <c r="B118" s="8" t="s">
        <v>111</v>
      </c>
      <c r="C118" s="100"/>
      <c r="D118" s="116"/>
      <c r="E118" s="100"/>
    </row>
    <row r="119" spans="1:5" ht="30" customHeight="1" x14ac:dyDescent="0.25">
      <c r="A119" s="9"/>
      <c r="B119" s="8" t="s">
        <v>112</v>
      </c>
      <c r="C119" s="100"/>
      <c r="D119" s="116"/>
      <c r="E119" s="100"/>
    </row>
    <row r="120" spans="1:5" ht="30" customHeight="1" x14ac:dyDescent="0.25">
      <c r="A120" s="9"/>
      <c r="B120" s="8" t="s">
        <v>113</v>
      </c>
      <c r="C120" s="100"/>
      <c r="D120" s="116"/>
      <c r="E120" s="100"/>
    </row>
    <row r="121" spans="1:5" ht="30" customHeight="1" x14ac:dyDescent="0.25">
      <c r="A121" s="9"/>
      <c r="B121" s="8" t="s">
        <v>114</v>
      </c>
      <c r="C121" s="100"/>
      <c r="D121" s="116"/>
      <c r="E121" s="100"/>
    </row>
    <row r="122" spans="1:5" ht="30" customHeight="1" x14ac:dyDescent="0.25">
      <c r="A122" s="9"/>
      <c r="B122" s="8" t="s">
        <v>115</v>
      </c>
      <c r="C122" s="100">
        <v>20</v>
      </c>
      <c r="D122" s="116">
        <v>19.91</v>
      </c>
      <c r="E122" s="100"/>
    </row>
    <row r="123" spans="1:5" ht="30" customHeight="1" x14ac:dyDescent="0.25">
      <c r="A123" s="9"/>
      <c r="B123" s="8" t="s">
        <v>116</v>
      </c>
      <c r="C123" s="100">
        <v>3</v>
      </c>
      <c r="D123" s="116">
        <v>2.34</v>
      </c>
      <c r="E123" s="100"/>
    </row>
    <row r="124" spans="1:5" ht="30" customHeight="1" x14ac:dyDescent="0.25">
      <c r="A124" s="9"/>
      <c r="B124" s="8" t="s">
        <v>117</v>
      </c>
      <c r="C124" s="100"/>
      <c r="D124" s="116"/>
      <c r="E124" s="100"/>
    </row>
    <row r="125" spans="1:5" ht="30" customHeight="1" x14ac:dyDescent="0.25">
      <c r="A125" s="9"/>
      <c r="B125" s="8" t="s">
        <v>118</v>
      </c>
      <c r="C125" s="100">
        <v>720</v>
      </c>
      <c r="D125" s="116">
        <v>937.03</v>
      </c>
      <c r="E125" s="100"/>
    </row>
    <row r="126" spans="1:5" s="75" customFormat="1" ht="30" customHeight="1" x14ac:dyDescent="0.25">
      <c r="A126" s="54" t="s">
        <v>23</v>
      </c>
      <c r="B126" s="55" t="s">
        <v>119</v>
      </c>
      <c r="C126" s="119">
        <f>C127+C128</f>
        <v>0</v>
      </c>
      <c r="D126" s="119">
        <f>D127+D128</f>
        <v>0</v>
      </c>
      <c r="E126" s="105">
        <f>E127+E128</f>
        <v>0</v>
      </c>
    </row>
    <row r="127" spans="1:5" ht="30" customHeight="1" x14ac:dyDescent="0.25">
      <c r="A127" s="9"/>
      <c r="B127" s="8" t="s">
        <v>120</v>
      </c>
      <c r="C127" s="116">
        <v>0</v>
      </c>
      <c r="D127" s="116"/>
      <c r="E127" s="100"/>
    </row>
    <row r="128" spans="1:5" ht="30" customHeight="1" x14ac:dyDescent="0.25">
      <c r="A128" s="9"/>
      <c r="B128" s="8" t="s">
        <v>121</v>
      </c>
      <c r="C128" s="116">
        <v>0</v>
      </c>
      <c r="D128" s="116"/>
      <c r="E128" s="100"/>
    </row>
    <row r="129" spans="1:5" s="75" customFormat="1" ht="30" customHeight="1" x14ac:dyDescent="0.25">
      <c r="A129" s="54" t="s">
        <v>25</v>
      </c>
      <c r="B129" s="55" t="s">
        <v>122</v>
      </c>
      <c r="C129" s="119">
        <f>C130+C131+C132+C133</f>
        <v>35</v>
      </c>
      <c r="D129" s="119">
        <f>D130+D131+D132+D133</f>
        <v>33.18</v>
      </c>
      <c r="E129" s="105">
        <f t="shared" ref="E129" si="8">E130+E131+E132+E133</f>
        <v>0</v>
      </c>
    </row>
    <row r="130" spans="1:5" s="72" customFormat="1" ht="30" customHeight="1" x14ac:dyDescent="0.25">
      <c r="A130" s="44"/>
      <c r="B130" s="18" t="s">
        <v>123</v>
      </c>
      <c r="C130" s="100">
        <v>35</v>
      </c>
      <c r="D130" s="116">
        <v>33.18</v>
      </c>
      <c r="E130" s="100"/>
    </row>
    <row r="131" spans="1:5" ht="51" customHeight="1" x14ac:dyDescent="0.25">
      <c r="A131" s="9"/>
      <c r="B131" s="8" t="s">
        <v>124</v>
      </c>
      <c r="C131" s="100">
        <v>0</v>
      </c>
      <c r="D131" s="116"/>
      <c r="E131" s="100"/>
    </row>
    <row r="132" spans="1:5" ht="30" customHeight="1" x14ac:dyDescent="0.25">
      <c r="A132" s="9"/>
      <c r="B132" s="8" t="s">
        <v>125</v>
      </c>
      <c r="C132" s="100">
        <v>0</v>
      </c>
      <c r="D132" s="116"/>
      <c r="E132" s="100"/>
    </row>
    <row r="133" spans="1:5" ht="30" customHeight="1" x14ac:dyDescent="0.25">
      <c r="A133" s="9"/>
      <c r="B133" s="8" t="s">
        <v>126</v>
      </c>
      <c r="C133" s="100">
        <v>0</v>
      </c>
      <c r="D133" s="116"/>
      <c r="E133" s="100"/>
    </row>
    <row r="134" spans="1:5" s="74" customFormat="1" ht="30" customHeight="1" x14ac:dyDescent="0.25">
      <c r="A134" s="12" t="s">
        <v>27</v>
      </c>
      <c r="B134" s="22" t="s">
        <v>128</v>
      </c>
      <c r="C134" s="120">
        <f t="shared" ref="C134" si="9">C9-C29</f>
        <v>-224500.18</v>
      </c>
      <c r="D134" s="121">
        <f t="shared" ref="D134:E134" si="10">D9-D29</f>
        <v>-191432.50999999995</v>
      </c>
      <c r="E134" s="110">
        <f t="shared" si="10"/>
        <v>0</v>
      </c>
    </row>
  </sheetData>
  <mergeCells count="11">
    <mergeCell ref="A26:A28"/>
    <mergeCell ref="B26:B28"/>
    <mergeCell ref="D26:D28"/>
    <mergeCell ref="E26:E28"/>
    <mergeCell ref="C26:C28"/>
    <mergeCell ref="B4:E4"/>
    <mergeCell ref="A6:A8"/>
    <mergeCell ref="B6:B8"/>
    <mergeCell ref="D6:D8"/>
    <mergeCell ref="E6:E8"/>
    <mergeCell ref="C6:C8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6C99-3CDD-4783-A61B-00F2556EFDD5}">
  <dimension ref="A1:E134"/>
  <sheetViews>
    <sheetView topLeftCell="A124" workbookViewId="0">
      <selection activeCell="I141" sqref="I141"/>
    </sheetView>
  </sheetViews>
  <sheetFormatPr defaultRowHeight="15" x14ac:dyDescent="0.25"/>
  <cols>
    <col min="1" max="1" width="7.140625" style="38" customWidth="1"/>
    <col min="2" max="2" width="31.140625" style="45" customWidth="1"/>
    <col min="3" max="3" width="17.5703125" style="27" customWidth="1"/>
    <col min="4" max="4" width="17.5703125" style="77" customWidth="1"/>
    <col min="5" max="5" width="19.42578125" style="27" customWidth="1"/>
    <col min="6" max="6" width="9.140625" style="45"/>
    <col min="7" max="7" width="15.85546875" style="45" bestFit="1" customWidth="1"/>
    <col min="8" max="16384" width="9.140625" style="45"/>
  </cols>
  <sheetData>
    <row r="1" spans="1:5" x14ac:dyDescent="0.25">
      <c r="A1" s="29"/>
      <c r="B1" s="30"/>
      <c r="C1" s="31"/>
      <c r="D1" s="31"/>
      <c r="E1" s="31"/>
    </row>
    <row r="2" spans="1:5" s="75" customFormat="1" x14ac:dyDescent="0.25">
      <c r="A2" s="64"/>
      <c r="B2" s="14" t="s">
        <v>0</v>
      </c>
      <c r="C2" s="65"/>
      <c r="D2" s="96"/>
      <c r="E2" s="65"/>
    </row>
    <row r="3" spans="1:5" s="47" customFormat="1" ht="15.75" x14ac:dyDescent="0.25">
      <c r="A3" s="1" t="s">
        <v>1</v>
      </c>
      <c r="B3" s="81" t="s">
        <v>178</v>
      </c>
      <c r="C3" s="25"/>
      <c r="D3" s="25"/>
      <c r="E3" s="25"/>
    </row>
    <row r="4" spans="1:5" s="75" customFormat="1" ht="15.75" x14ac:dyDescent="0.25">
      <c r="A4" s="66"/>
      <c r="B4" s="144" t="s">
        <v>173</v>
      </c>
      <c r="C4" s="144"/>
      <c r="D4" s="144"/>
      <c r="E4" s="144"/>
    </row>
    <row r="5" spans="1:5" s="73" customFormat="1" ht="15.75" x14ac:dyDescent="0.25">
      <c r="A5" s="1"/>
      <c r="B5" s="13"/>
      <c r="C5" s="23"/>
      <c r="D5" s="23"/>
      <c r="E5" s="23"/>
    </row>
    <row r="6" spans="1:5" s="73" customFormat="1" ht="15" customHeight="1" x14ac:dyDescent="0.25">
      <c r="A6" s="145" t="s">
        <v>1</v>
      </c>
      <c r="B6" s="148" t="s">
        <v>2</v>
      </c>
      <c r="C6" s="169" t="s">
        <v>165</v>
      </c>
      <c r="D6" s="169" t="s">
        <v>181</v>
      </c>
      <c r="E6" s="151" t="s">
        <v>175</v>
      </c>
    </row>
    <row r="7" spans="1:5" s="73" customFormat="1" ht="15" customHeight="1" x14ac:dyDescent="0.25">
      <c r="A7" s="146"/>
      <c r="B7" s="149"/>
      <c r="C7" s="170"/>
      <c r="D7" s="170"/>
      <c r="E7" s="152"/>
    </row>
    <row r="8" spans="1:5" s="73" customFormat="1" ht="40.5" customHeight="1" x14ac:dyDescent="0.25">
      <c r="A8" s="147"/>
      <c r="B8" s="150"/>
      <c r="C8" s="171"/>
      <c r="D8" s="171"/>
      <c r="E8" s="153"/>
    </row>
    <row r="9" spans="1:5" s="73" customFormat="1" ht="30" customHeight="1" x14ac:dyDescent="0.25">
      <c r="A9" s="2" t="s">
        <v>3</v>
      </c>
      <c r="B9" s="15" t="s">
        <v>4</v>
      </c>
      <c r="C9" s="108">
        <f>C10+C11+C12+C13+C14+C15+C16+C17+C18+C19+C20+C21+C22+C23+C24+C25</f>
        <v>1526343.82</v>
      </c>
      <c r="D9" s="108">
        <f>D10+D11+D12+D13+D14+D15+D16+D17+D18+D19+D20+D21+D22+D23+D24+D25</f>
        <v>1507549.6199999999</v>
      </c>
      <c r="E9" s="135">
        <f>D9/C9</f>
        <v>0.98768678475076466</v>
      </c>
    </row>
    <row r="10" spans="1:5" ht="30" customHeight="1" x14ac:dyDescent="0.25">
      <c r="A10" s="35" t="s">
        <v>5</v>
      </c>
      <c r="B10" s="16" t="s">
        <v>6</v>
      </c>
      <c r="C10" s="100"/>
      <c r="D10" s="100"/>
      <c r="E10" s="125"/>
    </row>
    <row r="11" spans="1:5" ht="30" customHeight="1" x14ac:dyDescent="0.25">
      <c r="A11" s="37" t="s">
        <v>7</v>
      </c>
      <c r="B11" s="8" t="s">
        <v>8</v>
      </c>
      <c r="C11" s="100">
        <f>'02- KOMUNALNI'!C11+'04-H.G.I.'!C11</f>
        <v>1460000</v>
      </c>
      <c r="D11" s="100">
        <f>'02- KOMUNALNI'!D11+'04-H.G.I.'!D11</f>
        <v>1381397.6</v>
      </c>
      <c r="E11" s="125">
        <f>'02- KOMUNALNI'!E11+'04-H.G.I.'!E11</f>
        <v>0.94616273972602749</v>
      </c>
    </row>
    <row r="12" spans="1:5" ht="30" customHeight="1" x14ac:dyDescent="0.25">
      <c r="A12" s="37" t="s">
        <v>9</v>
      </c>
      <c r="B12" s="8" t="s">
        <v>10</v>
      </c>
      <c r="C12" s="100">
        <f>'02- KOMUNALNI'!C12+'04-H.G.I.'!C12</f>
        <v>5336</v>
      </c>
      <c r="D12" s="100">
        <f>'02- KOMUNALNI'!D12+'04-H.G.I.'!D12</f>
        <v>5335.56</v>
      </c>
      <c r="E12" s="125">
        <f>'02- KOMUNALNI'!E12+'04-H.G.I.'!E12</f>
        <v>0.99991754122938536</v>
      </c>
    </row>
    <row r="13" spans="1:5" ht="30" customHeight="1" x14ac:dyDescent="0.25">
      <c r="A13" s="35" t="s">
        <v>11</v>
      </c>
      <c r="B13" s="8" t="s">
        <v>12</v>
      </c>
      <c r="C13" s="100"/>
      <c r="D13" s="100"/>
      <c r="E13" s="125"/>
    </row>
    <row r="14" spans="1:5" ht="30" customHeight="1" x14ac:dyDescent="0.25">
      <c r="A14" s="37" t="s">
        <v>13</v>
      </c>
      <c r="B14" s="8" t="s">
        <v>14</v>
      </c>
      <c r="C14" s="100"/>
      <c r="D14" s="100"/>
      <c r="E14" s="125"/>
    </row>
    <row r="15" spans="1:5" ht="30" customHeight="1" x14ac:dyDescent="0.25">
      <c r="A15" s="37" t="s">
        <v>15</v>
      </c>
      <c r="B15" s="8" t="s">
        <v>16</v>
      </c>
      <c r="C15" s="100">
        <f>'02- KOMUNALNI'!C15+'04-H.G.I.'!C15</f>
        <v>33180</v>
      </c>
      <c r="D15" s="100">
        <f>'02- KOMUNALNI'!D15+'04-H.G.I.'!D15</f>
        <v>34105.880000000005</v>
      </c>
      <c r="E15" s="125">
        <f>D15/C15</f>
        <v>1.0279047619047621</v>
      </c>
    </row>
    <row r="16" spans="1:5" ht="30" customHeight="1" x14ac:dyDescent="0.25">
      <c r="A16" s="35" t="s">
        <v>17</v>
      </c>
      <c r="B16" s="8" t="s">
        <v>18</v>
      </c>
      <c r="C16" s="100"/>
      <c r="D16" s="100">
        <f>'02- KOMUNALNI'!D16+'04-H.G.I.'!D16</f>
        <v>53790.64</v>
      </c>
      <c r="E16" s="125"/>
    </row>
    <row r="17" spans="1:5" ht="30" customHeight="1" x14ac:dyDescent="0.25">
      <c r="A17" s="37" t="s">
        <v>19</v>
      </c>
      <c r="B17" s="8" t="s">
        <v>20</v>
      </c>
      <c r="C17" s="100"/>
      <c r="D17" s="100"/>
      <c r="E17" s="125"/>
    </row>
    <row r="18" spans="1:5" ht="30" customHeight="1" x14ac:dyDescent="0.25">
      <c r="A18" s="37" t="s">
        <v>21</v>
      </c>
      <c r="B18" s="8" t="s">
        <v>22</v>
      </c>
      <c r="C18" s="100"/>
      <c r="D18" s="100"/>
      <c r="E18" s="125"/>
    </row>
    <row r="19" spans="1:5" ht="30" customHeight="1" x14ac:dyDescent="0.25">
      <c r="A19" s="35" t="s">
        <v>23</v>
      </c>
      <c r="B19" s="8" t="s">
        <v>24</v>
      </c>
      <c r="C19" s="100"/>
      <c r="D19" s="100"/>
      <c r="E19" s="125"/>
    </row>
    <row r="20" spans="1:5" ht="30" customHeight="1" x14ac:dyDescent="0.25">
      <c r="A20" s="37" t="s">
        <v>25</v>
      </c>
      <c r="B20" s="8" t="s">
        <v>160</v>
      </c>
      <c r="C20" s="100">
        <f>'02- KOMUNALNI'!C20+'04-H.G.I.'!C20</f>
        <v>20000</v>
      </c>
      <c r="D20" s="100">
        <f>'02- KOMUNALNI'!D20+'04-H.G.I.'!D20</f>
        <v>21454.29</v>
      </c>
      <c r="E20" s="125">
        <f t="shared" ref="E20:E25" si="0">D20/C20</f>
        <v>1.0727145</v>
      </c>
    </row>
    <row r="21" spans="1:5" ht="30" customHeight="1" x14ac:dyDescent="0.25">
      <c r="A21" s="37" t="s">
        <v>27</v>
      </c>
      <c r="B21" s="8" t="s">
        <v>28</v>
      </c>
      <c r="C21" s="100"/>
      <c r="D21" s="100"/>
      <c r="E21" s="125"/>
    </row>
    <row r="22" spans="1:5" ht="30" customHeight="1" x14ac:dyDescent="0.25">
      <c r="A22" s="35" t="s">
        <v>29</v>
      </c>
      <c r="B22" s="8" t="s">
        <v>30</v>
      </c>
      <c r="C22" s="100"/>
      <c r="D22" s="100"/>
      <c r="E22" s="125"/>
    </row>
    <row r="23" spans="1:5" ht="30" customHeight="1" x14ac:dyDescent="0.25">
      <c r="A23" s="37" t="s">
        <v>31</v>
      </c>
      <c r="B23" s="8" t="s">
        <v>32</v>
      </c>
      <c r="C23" s="100">
        <f>'02- KOMUNALNI'!C23+'04-H.G.I.'!C23</f>
        <v>211.82</v>
      </c>
      <c r="D23" s="100">
        <f>'02- KOMUNALNI'!D23+'04-H.G.I.'!D23</f>
        <v>258.27</v>
      </c>
      <c r="E23" s="125">
        <f t="shared" si="0"/>
        <v>1.2192899631762817</v>
      </c>
    </row>
    <row r="24" spans="1:5" ht="30" customHeight="1" x14ac:dyDescent="0.25">
      <c r="A24" s="37" t="s">
        <v>33</v>
      </c>
      <c r="B24" s="8" t="s">
        <v>34</v>
      </c>
      <c r="C24" s="100">
        <f>'02- KOMUNALNI'!C24+'04-H.G.I.'!C24</f>
        <v>7256</v>
      </c>
      <c r="D24" s="100">
        <f>'02- KOMUNALNI'!D24+'04-H.G.I.'!D24</f>
        <v>9327.14</v>
      </c>
      <c r="E24" s="125">
        <f t="shared" si="0"/>
        <v>1.2854382579933847</v>
      </c>
    </row>
    <row r="25" spans="1:5" s="79" customFormat="1" ht="30" customHeight="1" x14ac:dyDescent="0.25">
      <c r="A25" s="35" t="s">
        <v>35</v>
      </c>
      <c r="B25" s="8" t="s">
        <v>36</v>
      </c>
      <c r="C25" s="100">
        <f>'02- KOMUNALNI'!C25+'04-H.G.I.'!C25</f>
        <v>360</v>
      </c>
      <c r="D25" s="100">
        <f>'02- KOMUNALNI'!D25+'04-H.G.I.'!D25</f>
        <v>1880.24</v>
      </c>
      <c r="E25" s="125">
        <f t="shared" si="0"/>
        <v>5.2228888888888889</v>
      </c>
    </row>
    <row r="26" spans="1:5" s="73" customFormat="1" ht="30" customHeight="1" x14ac:dyDescent="0.25">
      <c r="A26" s="145" t="s">
        <v>1</v>
      </c>
      <c r="B26" s="157" t="s">
        <v>37</v>
      </c>
      <c r="C26" s="169" t="s">
        <v>165</v>
      </c>
      <c r="D26" s="169" t="s">
        <v>181</v>
      </c>
      <c r="E26" s="151" t="s">
        <v>175</v>
      </c>
    </row>
    <row r="27" spans="1:5" s="73" customFormat="1" ht="25.5" customHeight="1" x14ac:dyDescent="0.25">
      <c r="A27" s="146"/>
      <c r="B27" s="158"/>
      <c r="C27" s="170"/>
      <c r="D27" s="170"/>
      <c r="E27" s="152"/>
    </row>
    <row r="28" spans="1:5" s="73" customFormat="1" ht="9" customHeight="1" x14ac:dyDescent="0.25">
      <c r="A28" s="147"/>
      <c r="B28" s="159"/>
      <c r="C28" s="171"/>
      <c r="D28" s="171"/>
      <c r="E28" s="153"/>
    </row>
    <row r="29" spans="1:5" s="73" customFormat="1" ht="30" customHeight="1" x14ac:dyDescent="0.25">
      <c r="A29" s="4" t="s">
        <v>38</v>
      </c>
      <c r="B29" s="17" t="s">
        <v>39</v>
      </c>
      <c r="C29" s="109">
        <f>C31+C48+C99+C101+C105+C109+C126+C129+C107</f>
        <v>1269984</v>
      </c>
      <c r="D29" s="109">
        <f>D31+D48+D99+D101+D105+D109+D126+D129+D107</f>
        <v>1313422.3499999999</v>
      </c>
      <c r="E29" s="138">
        <f>D29/C29</f>
        <v>1.034203856111573</v>
      </c>
    </row>
    <row r="30" spans="1:5" s="73" customFormat="1" ht="30" customHeight="1" x14ac:dyDescent="0.25">
      <c r="A30" s="7"/>
      <c r="B30" s="76"/>
      <c r="C30" s="113"/>
      <c r="D30" s="113"/>
      <c r="E30" s="141"/>
    </row>
    <row r="31" spans="1:5" s="75" customFormat="1" ht="30" customHeight="1" x14ac:dyDescent="0.25">
      <c r="A31" s="49" t="s">
        <v>5</v>
      </c>
      <c r="B31" s="50" t="s">
        <v>40</v>
      </c>
      <c r="C31" s="104">
        <f>C32+C33+C34+C35+C36+C37+C38+C39+C40+C41+C42+C43+C44+C45+C46+C47</f>
        <v>41365</v>
      </c>
      <c r="D31" s="104">
        <f>D32+D33+D34+D35+D36+D37+D38+D39+D40+D41+D42+D43+D44+D45+D46+D47</f>
        <v>39594.03</v>
      </c>
      <c r="E31" s="130">
        <f>D31/C31</f>
        <v>0.95718675208509607</v>
      </c>
    </row>
    <row r="32" spans="1:5" s="72" customFormat="1" ht="30" customHeight="1" x14ac:dyDescent="0.25">
      <c r="A32" s="42"/>
      <c r="B32" s="18" t="s">
        <v>41</v>
      </c>
      <c r="C32" s="100">
        <f>'02- KOMUNALNI'!C32+'04-H.G.I.'!C32</f>
        <v>1950</v>
      </c>
      <c r="D32" s="100">
        <f>'02- KOMUNALNI'!D32+'04-H.G.I.'!D32</f>
        <v>2032.75</v>
      </c>
      <c r="E32" s="125">
        <f>D32/C32</f>
        <v>1.0424358974358974</v>
      </c>
    </row>
    <row r="33" spans="1:5" s="72" customFormat="1" ht="30" customHeight="1" x14ac:dyDescent="0.25">
      <c r="A33" s="42"/>
      <c r="B33" s="18" t="s">
        <v>42</v>
      </c>
      <c r="C33" s="100">
        <f>'02- KOMUNALNI'!C33+'04-H.G.I.'!C33</f>
        <v>670</v>
      </c>
      <c r="D33" s="100">
        <f>'02- KOMUNALNI'!D33+'04-H.G.I.'!D33</f>
        <v>653.54999999999995</v>
      </c>
      <c r="E33" s="125">
        <f t="shared" ref="E33:E47" si="1">D33/C33</f>
        <v>0.97544776119402976</v>
      </c>
    </row>
    <row r="34" spans="1:5" ht="30" customHeight="1" x14ac:dyDescent="0.25">
      <c r="A34" s="9" t="s">
        <v>1</v>
      </c>
      <c r="B34" s="8" t="s">
        <v>43</v>
      </c>
      <c r="C34" s="100">
        <f>'02- KOMUNALNI'!C34+'04-H.G.I.'!C34</f>
        <v>120</v>
      </c>
      <c r="D34" s="100">
        <f>'02- KOMUNALNI'!D34+'04-H.G.I.'!D34</f>
        <v>103.14</v>
      </c>
      <c r="E34" s="125">
        <f t="shared" si="1"/>
        <v>0.85950000000000004</v>
      </c>
    </row>
    <row r="35" spans="1:5" ht="30" customHeight="1" x14ac:dyDescent="0.25">
      <c r="A35" s="9"/>
      <c r="B35" s="8" t="s">
        <v>44</v>
      </c>
      <c r="C35" s="100">
        <f>'02- KOMUNALNI'!C35+'04-H.G.I.'!C35</f>
        <v>400</v>
      </c>
      <c r="D35" s="100">
        <f>'02- KOMUNALNI'!D35+'04-H.G.I.'!D35</f>
        <v>317.07</v>
      </c>
      <c r="E35" s="125">
        <f t="shared" si="1"/>
        <v>0.79267500000000002</v>
      </c>
    </row>
    <row r="36" spans="1:5" ht="30" customHeight="1" x14ac:dyDescent="0.25">
      <c r="A36" s="9"/>
      <c r="B36" s="8" t="s">
        <v>45</v>
      </c>
      <c r="C36" s="100">
        <f>'02- KOMUNALNI'!C36+'04-H.G.I.'!C36</f>
        <v>200</v>
      </c>
      <c r="D36" s="100">
        <f>'02- KOMUNALNI'!D36+'04-H.G.I.'!D36</f>
        <v>181.51</v>
      </c>
      <c r="E36" s="125">
        <f t="shared" si="1"/>
        <v>0.90754999999999997</v>
      </c>
    </row>
    <row r="37" spans="1:5" ht="30" customHeight="1" x14ac:dyDescent="0.25">
      <c r="A37" s="9" t="s">
        <v>1</v>
      </c>
      <c r="B37" s="8" t="s">
        <v>46</v>
      </c>
      <c r="C37" s="100">
        <f>'02- KOMUNALNI'!C37+'04-H.G.I.'!C37</f>
        <v>0</v>
      </c>
      <c r="D37" s="100">
        <f>'02- KOMUNALNI'!D37+'04-H.G.I.'!D37</f>
        <v>0</v>
      </c>
      <c r="E37" s="125"/>
    </row>
    <row r="38" spans="1:5" ht="30" customHeight="1" x14ac:dyDescent="0.25">
      <c r="A38" s="9"/>
      <c r="B38" s="8" t="s">
        <v>47</v>
      </c>
      <c r="C38" s="100">
        <f>'02- KOMUNALNI'!C38+'04-H.G.I.'!C38</f>
        <v>0</v>
      </c>
      <c r="D38" s="100">
        <f>'02- KOMUNALNI'!D38+'04-H.G.I.'!D38</f>
        <v>0</v>
      </c>
      <c r="E38" s="125"/>
    </row>
    <row r="39" spans="1:5" ht="30" customHeight="1" x14ac:dyDescent="0.25">
      <c r="A39" s="9"/>
      <c r="B39" s="8" t="s">
        <v>48</v>
      </c>
      <c r="C39" s="100">
        <f>'02- KOMUNALNI'!C39+'04-H.G.I.'!C39</f>
        <v>9550</v>
      </c>
      <c r="D39" s="100">
        <f>'02- KOMUNALNI'!D39+'04-H.G.I.'!D39</f>
        <v>9066.01</v>
      </c>
      <c r="E39" s="125">
        <f t="shared" si="1"/>
        <v>0.94932041884816754</v>
      </c>
    </row>
    <row r="40" spans="1:5" ht="30" customHeight="1" x14ac:dyDescent="0.25">
      <c r="A40" s="9"/>
      <c r="B40" s="8" t="s">
        <v>49</v>
      </c>
      <c r="C40" s="100">
        <f>'02- KOMUNALNI'!C40+'04-H.G.I.'!C40</f>
        <v>100</v>
      </c>
      <c r="D40" s="100">
        <f>'02- KOMUNALNI'!D40+'04-H.G.I.'!D40</f>
        <v>47.5</v>
      </c>
      <c r="E40" s="125">
        <f t="shared" si="1"/>
        <v>0.47499999999999998</v>
      </c>
    </row>
    <row r="41" spans="1:5" ht="30" customHeight="1" x14ac:dyDescent="0.25">
      <c r="A41" s="9"/>
      <c r="B41" s="8" t="s">
        <v>133</v>
      </c>
      <c r="C41" s="100">
        <f>'02- KOMUNALNI'!C41+'04-H.G.I.'!C41</f>
        <v>0</v>
      </c>
      <c r="D41" s="100">
        <f>'02- KOMUNALNI'!D41+'04-H.G.I.'!D41</f>
        <v>0</v>
      </c>
      <c r="E41" s="125"/>
    </row>
    <row r="42" spans="1:5" ht="30" customHeight="1" x14ac:dyDescent="0.25">
      <c r="A42" s="9"/>
      <c r="B42" s="8" t="s">
        <v>139</v>
      </c>
      <c r="C42" s="100">
        <f>'02- KOMUNALNI'!C42+'04-H.G.I.'!C42</f>
        <v>0</v>
      </c>
      <c r="D42" s="100">
        <f>'02- KOMUNALNI'!D42+'04-H.G.I.'!D42</f>
        <v>0</v>
      </c>
      <c r="E42" s="125"/>
    </row>
    <row r="43" spans="1:5" ht="30" customHeight="1" x14ac:dyDescent="0.25">
      <c r="A43" s="9"/>
      <c r="B43" s="8" t="s">
        <v>50</v>
      </c>
      <c r="C43" s="100">
        <f>'02- KOMUNALNI'!C43+'04-H.G.I.'!C43</f>
        <v>0</v>
      </c>
      <c r="D43" s="100">
        <f>'02- KOMUNALNI'!D43+'04-H.G.I.'!D43</f>
        <v>0</v>
      </c>
      <c r="E43" s="125"/>
    </row>
    <row r="44" spans="1:5" ht="30" customHeight="1" x14ac:dyDescent="0.25">
      <c r="A44" s="9"/>
      <c r="B44" s="8" t="s">
        <v>51</v>
      </c>
      <c r="C44" s="100">
        <f>'02- KOMUNALNI'!C44+'04-H.G.I.'!C44</f>
        <v>0</v>
      </c>
      <c r="D44" s="100">
        <f>'02- KOMUNALNI'!D44+'04-H.G.I.'!D44</f>
        <v>0</v>
      </c>
      <c r="E44" s="125"/>
    </row>
    <row r="45" spans="1:5" ht="30" customHeight="1" x14ac:dyDescent="0.25">
      <c r="A45" s="9"/>
      <c r="B45" s="8" t="s">
        <v>134</v>
      </c>
      <c r="C45" s="100">
        <f>'02- KOMUNALNI'!C45+'04-H.G.I.'!C45</f>
        <v>75</v>
      </c>
      <c r="D45" s="100">
        <f>'02- KOMUNALNI'!D45+'04-H.G.I.'!D45</f>
        <v>74.210000000000008</v>
      </c>
      <c r="E45" s="125">
        <f t="shared" si="1"/>
        <v>0.98946666666666683</v>
      </c>
    </row>
    <row r="46" spans="1:5" ht="30" customHeight="1" x14ac:dyDescent="0.25">
      <c r="A46" s="9"/>
      <c r="B46" s="8"/>
      <c r="C46" s="100">
        <f>'02- KOMUNALNI'!C46+'04-H.G.I.'!C46</f>
        <v>0</v>
      </c>
      <c r="D46" s="100">
        <f>'02- KOMUNALNI'!D46+'04-H.G.I.'!D46</f>
        <v>0</v>
      </c>
      <c r="E46" s="125"/>
    </row>
    <row r="47" spans="1:5" ht="30" customHeight="1" x14ac:dyDescent="0.25">
      <c r="A47" s="9"/>
      <c r="B47" s="8" t="s">
        <v>52</v>
      </c>
      <c r="C47" s="100">
        <f>'02- KOMUNALNI'!C47+'04-H.G.I.'!C47</f>
        <v>28300</v>
      </c>
      <c r="D47" s="100">
        <f>'02- KOMUNALNI'!D47+'04-H.G.I.'!D47</f>
        <v>27118.289999999997</v>
      </c>
      <c r="E47" s="125">
        <f t="shared" si="1"/>
        <v>0.95824346289752638</v>
      </c>
    </row>
    <row r="48" spans="1:5" s="75" customFormat="1" ht="30" customHeight="1" x14ac:dyDescent="0.25">
      <c r="A48" s="49" t="s">
        <v>7</v>
      </c>
      <c r="B48" s="50" t="s">
        <v>53</v>
      </c>
      <c r="C48" s="104">
        <f>C49+C50+C51+C52+C53+C54+C55+C56+C57+C58+C59+C60+C61+C62+C63+C64+C65+C66+C67+C68+C69+C70+C71+C72+C73+C75+C76+C77+C78+C79+C80+C81+C82+C83+C84+C85+C86+C87+C88+C89+C90+C91+C92+C93+C94+C95+C96+C97+C98+C74</f>
        <v>619503</v>
      </c>
      <c r="D48" s="104">
        <f>D49+D50+D51+D52+D53+D54+D55+D56+D57+D58+D59+D60+D61+D62+D63+D64+D65+D66+D67+D68+D69+D70+D71+D72+D73+D75+D76+D77+D78+D79+D80+D81+D82+D83+D84+D85+D86+D87+D88+D89+D90+D91+D92+D93+D94+D95+D96+D97+D98+D74</f>
        <v>638812.4800000001</v>
      </c>
      <c r="E48" s="130">
        <f>D48/C48</f>
        <v>1.0311693083003635</v>
      </c>
    </row>
    <row r="49" spans="1:5" ht="30" customHeight="1" x14ac:dyDescent="0.25">
      <c r="A49" s="9"/>
      <c r="B49" s="8" t="s">
        <v>54</v>
      </c>
      <c r="C49" s="100">
        <f>'02- KOMUNALNI'!C49+'04-H.G.I.'!C49</f>
        <v>570</v>
      </c>
      <c r="D49" s="100">
        <f>'02- KOMUNALNI'!D49+'04-H.G.I.'!D49</f>
        <v>603.12</v>
      </c>
      <c r="E49" s="125">
        <f>D49/C49</f>
        <v>1.0581052631578947</v>
      </c>
    </row>
    <row r="50" spans="1:5" ht="30" customHeight="1" x14ac:dyDescent="0.25">
      <c r="A50" s="9"/>
      <c r="B50" s="8" t="s">
        <v>55</v>
      </c>
      <c r="C50" s="100">
        <f>'02- KOMUNALNI'!C50+'04-H.G.I.'!C50</f>
        <v>0</v>
      </c>
      <c r="D50" s="100">
        <f>'02- KOMUNALNI'!D50+'04-H.G.I.'!D50</f>
        <v>0</v>
      </c>
      <c r="E50" s="125"/>
    </row>
    <row r="51" spans="1:5" ht="30" customHeight="1" x14ac:dyDescent="0.25">
      <c r="A51" s="9"/>
      <c r="B51" s="8" t="s">
        <v>56</v>
      </c>
      <c r="C51" s="100">
        <f>'02- KOMUNALNI'!C51+'04-H.G.I.'!C51</f>
        <v>7</v>
      </c>
      <c r="D51" s="100">
        <f>'02- KOMUNALNI'!D51+'04-H.G.I.'!D51</f>
        <v>7</v>
      </c>
      <c r="E51" s="125">
        <f t="shared" ref="E51:E93" si="2">D51/C51</f>
        <v>1</v>
      </c>
    </row>
    <row r="52" spans="1:5" ht="30" customHeight="1" x14ac:dyDescent="0.25">
      <c r="A52" s="9"/>
      <c r="B52" s="8" t="s">
        <v>57</v>
      </c>
      <c r="C52" s="100">
        <f>'02- KOMUNALNI'!C52+'04-H.G.I.'!C52</f>
        <v>960</v>
      </c>
      <c r="D52" s="100">
        <f>'02- KOMUNALNI'!D52+'04-H.G.I.'!D52</f>
        <v>1715</v>
      </c>
      <c r="E52" s="125">
        <f t="shared" si="2"/>
        <v>1.7864583333333333</v>
      </c>
    </row>
    <row r="53" spans="1:5" ht="30" customHeight="1" x14ac:dyDescent="0.25">
      <c r="A53" s="9"/>
      <c r="B53" s="8" t="s">
        <v>58</v>
      </c>
      <c r="C53" s="100">
        <f>'02- KOMUNALNI'!C53+'04-H.G.I.'!C53</f>
        <v>0</v>
      </c>
      <c r="D53" s="100">
        <f>'02- KOMUNALNI'!D53+'04-H.G.I.'!D53</f>
        <v>0</v>
      </c>
      <c r="E53" s="125"/>
    </row>
    <row r="54" spans="1:5" ht="30" customHeight="1" x14ac:dyDescent="0.25">
      <c r="A54" s="9"/>
      <c r="B54" s="8" t="s">
        <v>59</v>
      </c>
      <c r="C54" s="100">
        <f>'02- KOMUNALNI'!C54+'04-H.G.I.'!C54</f>
        <v>16</v>
      </c>
      <c r="D54" s="100">
        <f>'02- KOMUNALNI'!D54+'04-H.G.I.'!D54</f>
        <v>15.96</v>
      </c>
      <c r="E54" s="125">
        <f t="shared" si="2"/>
        <v>0.99750000000000005</v>
      </c>
    </row>
    <row r="55" spans="1:5" ht="30" customHeight="1" x14ac:dyDescent="0.25">
      <c r="A55" s="9"/>
      <c r="B55" s="8" t="s">
        <v>60</v>
      </c>
      <c r="C55" s="100">
        <f>'02- KOMUNALNI'!C55+'04-H.G.I.'!C55</f>
        <v>41000</v>
      </c>
      <c r="D55" s="100">
        <f>'02- KOMUNALNI'!D55+'04-H.G.I.'!D55</f>
        <v>43963.72</v>
      </c>
      <c r="E55" s="125">
        <f t="shared" si="2"/>
        <v>1.0722858536585367</v>
      </c>
    </row>
    <row r="56" spans="1:5" ht="30" customHeight="1" x14ac:dyDescent="0.25">
      <c r="A56" s="9"/>
      <c r="B56" s="8" t="s">
        <v>61</v>
      </c>
      <c r="C56" s="100">
        <f>'02- KOMUNALNI'!C56+'04-H.G.I.'!C56</f>
        <v>0</v>
      </c>
      <c r="D56" s="100">
        <f>'02- KOMUNALNI'!D56+'04-H.G.I.'!D56</f>
        <v>0</v>
      </c>
      <c r="E56" s="125"/>
    </row>
    <row r="57" spans="1:5" ht="30" customHeight="1" x14ac:dyDescent="0.25">
      <c r="A57" s="9"/>
      <c r="B57" s="8" t="s">
        <v>62</v>
      </c>
      <c r="C57" s="100">
        <f>'02- KOMUNALNI'!C57+'04-H.G.I.'!C57</f>
        <v>250</v>
      </c>
      <c r="D57" s="100">
        <f>'02- KOMUNALNI'!D57+'04-H.G.I.'!D57</f>
        <v>634</v>
      </c>
      <c r="E57" s="125">
        <f t="shared" si="2"/>
        <v>2.536</v>
      </c>
    </row>
    <row r="58" spans="1:5" ht="30" customHeight="1" x14ac:dyDescent="0.25">
      <c r="A58" s="9"/>
      <c r="B58" s="8" t="s">
        <v>135</v>
      </c>
      <c r="C58" s="100">
        <f>'02- KOMUNALNI'!C58+'04-H.G.I.'!C58</f>
        <v>0</v>
      </c>
      <c r="D58" s="100">
        <f>'02- KOMUNALNI'!D58+'04-H.G.I.'!D58</f>
        <v>0</v>
      </c>
      <c r="E58" s="125"/>
    </row>
    <row r="59" spans="1:5" ht="30" customHeight="1" x14ac:dyDescent="0.25">
      <c r="A59" s="9"/>
      <c r="B59" s="8"/>
      <c r="C59" s="100">
        <f>'02- KOMUNALNI'!C59+'04-H.G.I.'!C59</f>
        <v>0</v>
      </c>
      <c r="D59" s="100">
        <f>'02- KOMUNALNI'!D59+'04-H.G.I.'!D59</f>
        <v>0</v>
      </c>
      <c r="E59" s="125"/>
    </row>
    <row r="60" spans="1:5" ht="30" customHeight="1" x14ac:dyDescent="0.25">
      <c r="A60" s="9"/>
      <c r="B60" s="8" t="s">
        <v>63</v>
      </c>
      <c r="C60" s="100">
        <f>'02- KOMUNALNI'!C60+'04-H.G.I.'!C60</f>
        <v>300</v>
      </c>
      <c r="D60" s="100">
        <f>'02- KOMUNALNI'!D60+'04-H.G.I.'!D60</f>
        <v>240</v>
      </c>
      <c r="E60" s="125">
        <f t="shared" si="2"/>
        <v>0.8</v>
      </c>
    </row>
    <row r="61" spans="1:5" ht="30" customHeight="1" x14ac:dyDescent="0.25">
      <c r="A61" s="9"/>
      <c r="B61" s="8" t="s">
        <v>64</v>
      </c>
      <c r="C61" s="100">
        <f>'02- KOMUNALNI'!C61+'04-H.G.I.'!C61</f>
        <v>0</v>
      </c>
      <c r="D61" s="100">
        <f>'02- KOMUNALNI'!D61+'04-H.G.I.'!D61</f>
        <v>0</v>
      </c>
      <c r="E61" s="125"/>
    </row>
    <row r="62" spans="1:5" ht="30" customHeight="1" x14ac:dyDescent="0.25">
      <c r="A62" s="9"/>
      <c r="B62" s="8" t="s">
        <v>65</v>
      </c>
      <c r="C62" s="100">
        <f>'02- KOMUNALNI'!C62+'04-H.G.I.'!C62</f>
        <v>0</v>
      </c>
      <c r="D62" s="100">
        <f>'02- KOMUNALNI'!D62+'04-H.G.I.'!D62</f>
        <v>0</v>
      </c>
      <c r="E62" s="125"/>
    </row>
    <row r="63" spans="1:5" ht="30" customHeight="1" x14ac:dyDescent="0.25">
      <c r="A63" s="9"/>
      <c r="B63" s="8" t="s">
        <v>136</v>
      </c>
      <c r="C63" s="100">
        <f>'02- KOMUNALNI'!C63+'04-H.G.I.'!C63</f>
        <v>0</v>
      </c>
      <c r="D63" s="100">
        <f>'02- KOMUNALNI'!D63+'04-H.G.I.'!D63</f>
        <v>0</v>
      </c>
      <c r="E63" s="125"/>
    </row>
    <row r="64" spans="1:5" ht="30" customHeight="1" x14ac:dyDescent="0.25">
      <c r="A64" s="9"/>
      <c r="B64" s="8"/>
      <c r="C64" s="100">
        <f>'02- KOMUNALNI'!C64+'04-H.G.I.'!C64</f>
        <v>0</v>
      </c>
      <c r="D64" s="100">
        <f>'02- KOMUNALNI'!D64+'04-H.G.I.'!D64</f>
        <v>0</v>
      </c>
      <c r="E64" s="125"/>
    </row>
    <row r="65" spans="1:5" ht="30" customHeight="1" x14ac:dyDescent="0.25">
      <c r="A65" s="9"/>
      <c r="B65" s="8" t="s">
        <v>66</v>
      </c>
      <c r="C65" s="100">
        <f>'02- KOMUNALNI'!C65+'04-H.G.I.'!C65</f>
        <v>1600</v>
      </c>
      <c r="D65" s="100">
        <f>'02- KOMUNALNI'!D65+'04-H.G.I.'!D65</f>
        <v>1636.67</v>
      </c>
      <c r="E65" s="125">
        <f t="shared" si="2"/>
        <v>1.0229187500000001</v>
      </c>
    </row>
    <row r="66" spans="1:5" ht="30" customHeight="1" x14ac:dyDescent="0.25">
      <c r="A66" s="9"/>
      <c r="B66" s="8" t="s">
        <v>67</v>
      </c>
      <c r="C66" s="100">
        <f>'02- KOMUNALNI'!C66+'04-H.G.I.'!C66</f>
        <v>100</v>
      </c>
      <c r="D66" s="100">
        <f>'02- KOMUNALNI'!D66+'04-H.G.I.'!D66</f>
        <v>96.18</v>
      </c>
      <c r="E66" s="125">
        <f t="shared" si="2"/>
        <v>0.9618000000000001</v>
      </c>
    </row>
    <row r="67" spans="1:5" ht="30" customHeight="1" x14ac:dyDescent="0.25">
      <c r="A67" s="9"/>
      <c r="B67" s="8" t="s">
        <v>68</v>
      </c>
      <c r="C67" s="100">
        <f>'02- KOMUNALNI'!C67+'04-H.G.I.'!C67</f>
        <v>0</v>
      </c>
      <c r="D67" s="100">
        <f>'02- KOMUNALNI'!D67+'04-H.G.I.'!D67</f>
        <v>0</v>
      </c>
      <c r="E67" s="125"/>
    </row>
    <row r="68" spans="1:5" ht="30" customHeight="1" x14ac:dyDescent="0.25">
      <c r="A68" s="9"/>
      <c r="B68" s="8" t="s">
        <v>137</v>
      </c>
      <c r="C68" s="100">
        <f>'02- KOMUNALNI'!C68+'04-H.G.I.'!C68</f>
        <v>0</v>
      </c>
      <c r="D68" s="100">
        <f>'02- KOMUNALNI'!D68+'04-H.G.I.'!D68</f>
        <v>0</v>
      </c>
      <c r="E68" s="125"/>
    </row>
    <row r="69" spans="1:5" ht="30" customHeight="1" x14ac:dyDescent="0.25">
      <c r="A69" s="9"/>
      <c r="B69" s="8" t="s">
        <v>138</v>
      </c>
      <c r="C69" s="100">
        <f>'02- KOMUNALNI'!C69+'04-H.G.I.'!C69</f>
        <v>0</v>
      </c>
      <c r="D69" s="100">
        <f>'02- KOMUNALNI'!D69+'04-H.G.I.'!D69</f>
        <v>0</v>
      </c>
      <c r="E69" s="125"/>
    </row>
    <row r="70" spans="1:5" ht="30" customHeight="1" x14ac:dyDescent="0.25">
      <c r="A70" s="9"/>
      <c r="B70" s="8" t="s">
        <v>69</v>
      </c>
      <c r="C70" s="100">
        <f>'02- KOMUNALNI'!C70+'04-H.G.I.'!C70</f>
        <v>5300</v>
      </c>
      <c r="D70" s="100">
        <f>'02- KOMUNALNI'!D70+'04-H.G.I.'!D70</f>
        <v>5295.48</v>
      </c>
      <c r="E70" s="125">
        <f t="shared" si="2"/>
        <v>0.99914716981132068</v>
      </c>
    </row>
    <row r="71" spans="1:5" ht="30" customHeight="1" x14ac:dyDescent="0.25">
      <c r="A71" s="9"/>
      <c r="B71" s="8" t="s">
        <v>70</v>
      </c>
      <c r="C71" s="100">
        <f>'02- KOMUNALNI'!C71+'04-H.G.I.'!C71</f>
        <v>0</v>
      </c>
      <c r="D71" s="100">
        <f>'02- KOMUNALNI'!D71+'04-H.G.I.'!D71</f>
        <v>0</v>
      </c>
      <c r="E71" s="125"/>
    </row>
    <row r="72" spans="1:5" ht="30" customHeight="1" x14ac:dyDescent="0.25">
      <c r="A72" s="9"/>
      <c r="B72" s="8" t="s">
        <v>71</v>
      </c>
      <c r="C72" s="100">
        <f>'02- KOMUNALNI'!C72+'04-H.G.I.'!C72</f>
        <v>0</v>
      </c>
      <c r="D72" s="100">
        <f>'02- KOMUNALNI'!D72+'04-H.G.I.'!D72</f>
        <v>0</v>
      </c>
      <c r="E72" s="125"/>
    </row>
    <row r="73" spans="1:5" ht="30" customHeight="1" x14ac:dyDescent="0.25">
      <c r="A73" s="9"/>
      <c r="B73" s="8" t="s">
        <v>72</v>
      </c>
      <c r="C73" s="100">
        <f>'02- KOMUNALNI'!C73+'04-H.G.I.'!C73</f>
        <v>0</v>
      </c>
      <c r="D73" s="100">
        <f>'02- KOMUNALNI'!D73+'04-H.G.I.'!D73</f>
        <v>0</v>
      </c>
      <c r="E73" s="125"/>
    </row>
    <row r="74" spans="1:5" ht="30" customHeight="1" x14ac:dyDescent="0.25">
      <c r="A74" s="9"/>
      <c r="B74" s="8" t="s">
        <v>73</v>
      </c>
      <c r="C74" s="100">
        <f>'02- KOMUNALNI'!C74+'04-H.G.I.'!C74</f>
        <v>0</v>
      </c>
      <c r="D74" s="100">
        <f>'02- KOMUNALNI'!D74+'04-H.G.I.'!D74</f>
        <v>0</v>
      </c>
      <c r="E74" s="125"/>
    </row>
    <row r="75" spans="1:5" ht="30" customHeight="1" x14ac:dyDescent="0.25">
      <c r="A75" s="9"/>
      <c r="B75" s="8" t="s">
        <v>74</v>
      </c>
      <c r="C75" s="100">
        <f>'02- KOMUNALNI'!C75+'04-H.G.I.'!C75</f>
        <v>0</v>
      </c>
      <c r="D75" s="100">
        <f>'02- KOMUNALNI'!D75+'04-H.G.I.'!D75</f>
        <v>950</v>
      </c>
      <c r="E75" s="125"/>
    </row>
    <row r="76" spans="1:5" ht="30" customHeight="1" x14ac:dyDescent="0.25">
      <c r="A76" s="9"/>
      <c r="B76" s="8" t="s">
        <v>75</v>
      </c>
      <c r="C76" s="100">
        <f>'02- KOMUNALNI'!C76+'04-H.G.I.'!C76</f>
        <v>0</v>
      </c>
      <c r="D76" s="100">
        <f>'02- KOMUNALNI'!D76+'04-H.G.I.'!D76</f>
        <v>0</v>
      </c>
      <c r="E76" s="125"/>
    </row>
    <row r="77" spans="1:5" ht="30" customHeight="1" x14ac:dyDescent="0.25">
      <c r="A77" s="9"/>
      <c r="B77" s="8" t="s">
        <v>76</v>
      </c>
      <c r="C77" s="100">
        <f>'02- KOMUNALNI'!C77+'04-H.G.I.'!C77</f>
        <v>0</v>
      </c>
      <c r="D77" s="100">
        <f>'02- KOMUNALNI'!D77+'04-H.G.I.'!D77</f>
        <v>0</v>
      </c>
      <c r="E77" s="125"/>
    </row>
    <row r="78" spans="1:5" ht="30" customHeight="1" x14ac:dyDescent="0.25">
      <c r="A78" s="9"/>
      <c r="B78" s="8" t="s">
        <v>77</v>
      </c>
      <c r="C78" s="100">
        <f>'02- KOMUNALNI'!C78+'04-H.G.I.'!C78</f>
        <v>0</v>
      </c>
      <c r="D78" s="100">
        <f>'02- KOMUNALNI'!D78+'04-H.G.I.'!D78</f>
        <v>0</v>
      </c>
      <c r="E78" s="125"/>
    </row>
    <row r="79" spans="1:5" ht="36.75" customHeight="1" x14ac:dyDescent="0.25">
      <c r="A79" s="9"/>
      <c r="B79" s="8" t="s">
        <v>78</v>
      </c>
      <c r="C79" s="100">
        <f>'02- KOMUNALNI'!C79+'04-H.G.I.'!C79</f>
        <v>0</v>
      </c>
      <c r="D79" s="100">
        <f>'02- KOMUNALNI'!D79+'04-H.G.I.'!D79</f>
        <v>0</v>
      </c>
      <c r="E79" s="125"/>
    </row>
    <row r="80" spans="1:5" ht="30" customHeight="1" x14ac:dyDescent="0.25">
      <c r="A80" s="9"/>
      <c r="B80" s="8" t="s">
        <v>79</v>
      </c>
      <c r="C80" s="100">
        <f>'02- KOMUNALNI'!C80+'04-H.G.I.'!C80</f>
        <v>0</v>
      </c>
      <c r="D80" s="100">
        <f>'02- KOMUNALNI'!D80+'04-H.G.I.'!D80</f>
        <v>0</v>
      </c>
      <c r="E80" s="125"/>
    </row>
    <row r="81" spans="1:5" ht="30" customHeight="1" x14ac:dyDescent="0.25">
      <c r="A81" s="9"/>
      <c r="B81" s="8" t="s">
        <v>80</v>
      </c>
      <c r="C81" s="100">
        <f>'02- KOMUNALNI'!C81+'04-H.G.I.'!C81</f>
        <v>45000</v>
      </c>
      <c r="D81" s="100">
        <f>'02- KOMUNALNI'!D81+'04-H.G.I.'!D81</f>
        <v>52217.05</v>
      </c>
      <c r="E81" s="125">
        <f t="shared" si="2"/>
        <v>1.1603788888888888</v>
      </c>
    </row>
    <row r="82" spans="1:5" ht="30" customHeight="1" x14ac:dyDescent="0.25">
      <c r="A82" s="9"/>
      <c r="B82" s="8" t="s">
        <v>81</v>
      </c>
      <c r="C82" s="100">
        <f>'02- KOMUNALNI'!C82+'04-H.G.I.'!C82</f>
        <v>12000</v>
      </c>
      <c r="D82" s="100">
        <f>'02- KOMUNALNI'!D82+'04-H.G.I.'!D82</f>
        <v>16750.36</v>
      </c>
      <c r="E82" s="125">
        <f t="shared" si="2"/>
        <v>1.3958633333333335</v>
      </c>
    </row>
    <row r="83" spans="1:5" ht="30" customHeight="1" x14ac:dyDescent="0.25">
      <c r="A83" s="9"/>
      <c r="B83" s="8" t="s">
        <v>82</v>
      </c>
      <c r="C83" s="100">
        <f>'02- KOMUNALNI'!C83+'04-H.G.I.'!C83</f>
        <v>155000</v>
      </c>
      <c r="D83" s="100">
        <f>'02- KOMUNALNI'!D83+'04-H.G.I.'!D83</f>
        <v>181420.63</v>
      </c>
      <c r="E83" s="125">
        <f t="shared" si="2"/>
        <v>1.1704556774193549</v>
      </c>
    </row>
    <row r="84" spans="1:5" ht="30" customHeight="1" x14ac:dyDescent="0.25">
      <c r="A84" s="9"/>
      <c r="B84" s="8" t="s">
        <v>83</v>
      </c>
      <c r="C84" s="100">
        <f>'02- KOMUNALNI'!C84+'04-H.G.I.'!C84</f>
        <v>205000</v>
      </c>
      <c r="D84" s="100">
        <f>'02- KOMUNALNI'!D84+'04-H.G.I.'!D84</f>
        <v>182511.23</v>
      </c>
      <c r="E84" s="125">
        <f t="shared" si="2"/>
        <v>0.89029868292682934</v>
      </c>
    </row>
    <row r="85" spans="1:5" ht="30" customHeight="1" x14ac:dyDescent="0.25">
      <c r="A85" s="9"/>
      <c r="B85" s="8" t="s">
        <v>84</v>
      </c>
      <c r="C85" s="100">
        <f>'02- KOMUNALNI'!C85+'04-H.G.I.'!C85</f>
        <v>22000</v>
      </c>
      <c r="D85" s="100">
        <f>'02- KOMUNALNI'!D85+'04-H.G.I.'!D85</f>
        <v>21540.38</v>
      </c>
      <c r="E85" s="125">
        <f t="shared" si="2"/>
        <v>0.97910818181818182</v>
      </c>
    </row>
    <row r="86" spans="1:5" ht="30" customHeight="1" x14ac:dyDescent="0.25">
      <c r="A86" s="9"/>
      <c r="B86" s="8" t="s">
        <v>85</v>
      </c>
      <c r="C86" s="100">
        <f>'02- KOMUNALNI'!C86+'04-H.G.I.'!C86</f>
        <v>41500</v>
      </c>
      <c r="D86" s="100">
        <f>'02- KOMUNALNI'!D86+'04-H.G.I.'!D86</f>
        <v>41199.29</v>
      </c>
      <c r="E86" s="125">
        <f t="shared" si="2"/>
        <v>0.99275397590361447</v>
      </c>
    </row>
    <row r="87" spans="1:5" ht="30" customHeight="1" x14ac:dyDescent="0.25">
      <c r="A87" s="9"/>
      <c r="B87" s="8" t="s">
        <v>131</v>
      </c>
      <c r="C87" s="100">
        <f>'02- KOMUNALNI'!C87+'04-H.G.I.'!C87</f>
        <v>10000</v>
      </c>
      <c r="D87" s="100">
        <f>'02- KOMUNALNI'!D87+'04-H.G.I.'!D87</f>
        <v>9319.68</v>
      </c>
      <c r="E87" s="125">
        <f t="shared" si="2"/>
        <v>0.93196800000000002</v>
      </c>
    </row>
    <row r="88" spans="1:5" ht="30" customHeight="1" x14ac:dyDescent="0.25">
      <c r="A88" s="9"/>
      <c r="B88" s="8" t="s">
        <v>86</v>
      </c>
      <c r="C88" s="100">
        <f>'02- KOMUNALNI'!C88+'04-H.G.I.'!C88</f>
        <v>0</v>
      </c>
      <c r="D88" s="100">
        <f>'02- KOMUNALNI'!D88+'04-H.G.I.'!D88</f>
        <v>0</v>
      </c>
      <c r="E88" s="125"/>
    </row>
    <row r="89" spans="1:5" ht="30" customHeight="1" x14ac:dyDescent="0.25">
      <c r="A89" s="9"/>
      <c r="B89" s="8" t="s">
        <v>158</v>
      </c>
      <c r="C89" s="100">
        <f>'02- KOMUNALNI'!C89+'04-H.G.I.'!C89</f>
        <v>900</v>
      </c>
      <c r="D89" s="100">
        <f>'02- KOMUNALNI'!D89+'04-H.G.I.'!D89</f>
        <v>620.6</v>
      </c>
      <c r="E89" s="125">
        <f t="shared" si="2"/>
        <v>0.68955555555555559</v>
      </c>
    </row>
    <row r="90" spans="1:5" ht="30" customHeight="1" x14ac:dyDescent="0.25">
      <c r="A90" s="9"/>
      <c r="B90" s="8" t="s">
        <v>159</v>
      </c>
      <c r="C90" s="100">
        <f>'02- KOMUNALNI'!C90+'04-H.G.I.'!C90</f>
        <v>1000</v>
      </c>
      <c r="D90" s="100">
        <f>'02- KOMUNALNI'!D90+'04-H.G.I.'!D90</f>
        <v>682.86</v>
      </c>
      <c r="E90" s="125">
        <f t="shared" si="2"/>
        <v>0.68286000000000002</v>
      </c>
    </row>
    <row r="91" spans="1:5" ht="30" customHeight="1" x14ac:dyDescent="0.25">
      <c r="A91" s="9"/>
      <c r="B91" s="8" t="s">
        <v>89</v>
      </c>
      <c r="C91" s="100">
        <f>'02- KOMUNALNI'!C91+'04-H.G.I.'!C91</f>
        <v>0</v>
      </c>
      <c r="D91" s="100">
        <f>'02- KOMUNALNI'!D91+'04-H.G.I.'!D91</f>
        <v>0</v>
      </c>
      <c r="E91" s="125"/>
    </row>
    <row r="92" spans="1:5" ht="30" customHeight="1" x14ac:dyDescent="0.25">
      <c r="A92" s="9"/>
      <c r="B92" s="8" t="s">
        <v>90</v>
      </c>
      <c r="C92" s="100">
        <f>'02- KOMUNALNI'!C92+'04-H.G.I.'!C92</f>
        <v>0</v>
      </c>
      <c r="D92" s="100">
        <f>'02- KOMUNALNI'!D92+'04-H.G.I.'!D92</f>
        <v>0</v>
      </c>
      <c r="E92" s="125"/>
    </row>
    <row r="93" spans="1:5" ht="30" customHeight="1" x14ac:dyDescent="0.25">
      <c r="A93" s="9"/>
      <c r="B93" s="8" t="s">
        <v>156</v>
      </c>
      <c r="C93" s="100">
        <f>'02- KOMUNALNI'!C93+'04-H.G.I.'!C93</f>
        <v>77000</v>
      </c>
      <c r="D93" s="100">
        <f>'02- KOMUNALNI'!D93+'04-H.G.I.'!D93</f>
        <v>77393.27</v>
      </c>
      <c r="E93" s="125">
        <f t="shared" si="2"/>
        <v>1.0051074025974027</v>
      </c>
    </row>
    <row r="94" spans="1:5" ht="30" customHeight="1" x14ac:dyDescent="0.25">
      <c r="A94" s="9"/>
      <c r="B94" s="8" t="s">
        <v>157</v>
      </c>
      <c r="C94" s="100">
        <f>'02- KOMUNALNI'!C94+'04-H.G.I.'!C94</f>
        <v>0</v>
      </c>
      <c r="D94" s="100">
        <f>'02- KOMUNALNI'!D94+'04-H.G.I.'!D94</f>
        <v>0</v>
      </c>
      <c r="E94" s="125"/>
    </row>
    <row r="95" spans="1:5" ht="30" customHeight="1" x14ac:dyDescent="0.25">
      <c r="A95" s="9"/>
      <c r="B95" s="8" t="s">
        <v>91</v>
      </c>
      <c r="C95" s="100">
        <f>'02- KOMUNALNI'!C95+'04-H.G.I.'!C95</f>
        <v>0</v>
      </c>
      <c r="D95" s="100">
        <f>'02- KOMUNALNI'!D95+'04-H.G.I.'!D95</f>
        <v>0</v>
      </c>
      <c r="E95" s="125"/>
    </row>
    <row r="96" spans="1:5" ht="30" customHeight="1" x14ac:dyDescent="0.25">
      <c r="A96" s="9"/>
      <c r="B96" s="8" t="s">
        <v>92</v>
      </c>
      <c r="C96" s="100">
        <f>'02- KOMUNALNI'!C96+'04-H.G.I.'!C96</f>
        <v>0</v>
      </c>
      <c r="D96" s="100">
        <f>'02- KOMUNALNI'!D96+'04-H.G.I.'!D96</f>
        <v>0</v>
      </c>
      <c r="E96" s="125"/>
    </row>
    <row r="97" spans="1:5" ht="30" customHeight="1" x14ac:dyDescent="0.25">
      <c r="A97" s="9"/>
      <c r="B97" s="8" t="s">
        <v>93</v>
      </c>
      <c r="C97" s="100">
        <f>'02- KOMUNALNI'!C97+'04-H.G.I.'!C97</f>
        <v>0</v>
      </c>
      <c r="D97" s="100">
        <f>'02- KOMUNALNI'!D97+'04-H.G.I.'!D97</f>
        <v>0</v>
      </c>
      <c r="E97" s="125"/>
    </row>
    <row r="98" spans="1:5" ht="30" customHeight="1" x14ac:dyDescent="0.25">
      <c r="A98" s="9"/>
      <c r="B98" s="8" t="s">
        <v>132</v>
      </c>
      <c r="C98" s="100">
        <f>'02- KOMUNALNI'!C98+'04-H.G.I.'!C98</f>
        <v>0</v>
      </c>
      <c r="D98" s="100">
        <f>'02- KOMUNALNI'!D98+'04-H.G.I.'!D98</f>
        <v>0</v>
      </c>
      <c r="E98" s="125"/>
    </row>
    <row r="99" spans="1:5" s="75" customFormat="1" ht="30" customHeight="1" x14ac:dyDescent="0.25">
      <c r="A99" s="49" t="s">
        <v>9</v>
      </c>
      <c r="B99" s="50" t="s">
        <v>94</v>
      </c>
      <c r="C99" s="104">
        <f>C100</f>
        <v>510350</v>
      </c>
      <c r="D99" s="104">
        <f>D100</f>
        <v>511193.51</v>
      </c>
      <c r="E99" s="130">
        <f>D99/C99</f>
        <v>1.0016528068972275</v>
      </c>
    </row>
    <row r="100" spans="1:5" ht="30" customHeight="1" x14ac:dyDescent="0.25">
      <c r="A100" s="9" t="s">
        <v>1</v>
      </c>
      <c r="B100" s="8" t="s">
        <v>95</v>
      </c>
      <c r="C100" s="100">
        <f>'02- KOMUNALNI'!C100+'04-H.G.I.'!C100</f>
        <v>510350</v>
      </c>
      <c r="D100" s="100">
        <f>'02- KOMUNALNI'!D100+'04-H.G.I.'!D100</f>
        <v>511193.51</v>
      </c>
      <c r="E100" s="125">
        <f>D100/C100</f>
        <v>1.0016528068972275</v>
      </c>
    </row>
    <row r="101" spans="1:5" s="75" customFormat="1" ht="30" customHeight="1" x14ac:dyDescent="0.25">
      <c r="A101" s="49" t="s">
        <v>11</v>
      </c>
      <c r="B101" s="50" t="s">
        <v>96</v>
      </c>
      <c r="C101" s="104">
        <f>C102+C103+C104</f>
        <v>10810</v>
      </c>
      <c r="D101" s="104">
        <f>D102+D103+D104</f>
        <v>27809.93</v>
      </c>
      <c r="E101" s="130">
        <f>D101/C101</f>
        <v>2.5726114708603145</v>
      </c>
    </row>
    <row r="102" spans="1:5" s="79" customFormat="1" ht="30" customHeight="1" x14ac:dyDescent="0.25">
      <c r="A102" s="9"/>
      <c r="B102" s="8" t="s">
        <v>97</v>
      </c>
      <c r="C102" s="100">
        <f>'02- KOMUNALNI'!C102+'04-H.G.I.'!C102</f>
        <v>1630</v>
      </c>
      <c r="D102" s="100">
        <f>'02- KOMUNALNI'!D102+'04-H.G.I.'!D102</f>
        <v>1921.8400000000001</v>
      </c>
      <c r="E102" s="125">
        <f>D102/C102</f>
        <v>1.1790429447852762</v>
      </c>
    </row>
    <row r="103" spans="1:5" ht="30" customHeight="1" x14ac:dyDescent="0.25">
      <c r="A103" s="9"/>
      <c r="B103" s="8" t="s">
        <v>98</v>
      </c>
      <c r="C103" s="100">
        <f>'02- KOMUNALNI'!C103+'04-H.G.I.'!C103</f>
        <v>1880</v>
      </c>
      <c r="D103" s="100">
        <f>'02- KOMUNALNI'!D103+'04-H.G.I.'!D103</f>
        <v>18527.25</v>
      </c>
      <c r="E103" s="125">
        <f t="shared" ref="E103:E104" si="3">D103/C103</f>
        <v>9.8549202127659576</v>
      </c>
    </row>
    <row r="104" spans="1:5" ht="30" customHeight="1" x14ac:dyDescent="0.25">
      <c r="A104" s="9"/>
      <c r="B104" s="8" t="s">
        <v>99</v>
      </c>
      <c r="C104" s="100">
        <f>'02- KOMUNALNI'!C104+'04-H.G.I.'!C104</f>
        <v>7300</v>
      </c>
      <c r="D104" s="100">
        <f>'02- KOMUNALNI'!D104+'04-H.G.I.'!D104</f>
        <v>7360.84</v>
      </c>
      <c r="E104" s="125">
        <f t="shared" si="3"/>
        <v>1.0083342465753424</v>
      </c>
    </row>
    <row r="105" spans="1:5" s="75" customFormat="1" ht="30" customHeight="1" x14ac:dyDescent="0.25">
      <c r="A105" s="49" t="s">
        <v>15</v>
      </c>
      <c r="B105" s="50" t="s">
        <v>100</v>
      </c>
      <c r="C105" s="104">
        <f>C106</f>
        <v>0</v>
      </c>
      <c r="D105" s="104">
        <f>D106</f>
        <v>0</v>
      </c>
      <c r="E105" s="130" t="e">
        <f t="shared" ref="E105:E110" si="4">D105/C105</f>
        <v>#DIV/0!</v>
      </c>
    </row>
    <row r="106" spans="1:5" ht="30" customHeight="1" x14ac:dyDescent="0.25">
      <c r="A106" s="39"/>
      <c r="B106" s="16" t="s">
        <v>101</v>
      </c>
      <c r="C106" s="100">
        <f>'02- KOMUNALNI'!C106+'04-H.G.I.'!C106</f>
        <v>0</v>
      </c>
      <c r="D106" s="100">
        <f>'02- KOMUNALNI'!D106+'04-H.G.I.'!D106</f>
        <v>0</v>
      </c>
      <c r="E106" s="125" t="e">
        <f t="shared" si="4"/>
        <v>#DIV/0!</v>
      </c>
    </row>
    <row r="107" spans="1:5" s="52" customFormat="1" ht="30" customHeight="1" x14ac:dyDescent="0.25">
      <c r="A107" s="49" t="s">
        <v>19</v>
      </c>
      <c r="B107" s="50" t="s">
        <v>148</v>
      </c>
      <c r="C107" s="104">
        <f>C108</f>
        <v>0</v>
      </c>
      <c r="D107" s="104">
        <f>D108</f>
        <v>0</v>
      </c>
      <c r="E107" s="130" t="e">
        <f t="shared" si="4"/>
        <v>#DIV/0!</v>
      </c>
    </row>
    <row r="108" spans="1:5" s="6" customFormat="1" ht="30" customHeight="1" x14ac:dyDescent="0.25">
      <c r="A108" s="39"/>
      <c r="B108" s="16" t="s">
        <v>148</v>
      </c>
      <c r="C108" s="100">
        <f>'02- KOMUNALNI'!C108+'04-H.G.I.'!C108</f>
        <v>0</v>
      </c>
      <c r="D108" s="100">
        <f>'02- KOMUNALNI'!D108+'04-H.G.I.'!D108</f>
        <v>0</v>
      </c>
      <c r="E108" s="125" t="e">
        <f t="shared" si="4"/>
        <v>#DIV/0!</v>
      </c>
    </row>
    <row r="109" spans="1:5" s="75" customFormat="1" ht="30" customHeight="1" x14ac:dyDescent="0.25">
      <c r="A109" s="49" t="s">
        <v>21</v>
      </c>
      <c r="B109" s="50" t="s">
        <v>102</v>
      </c>
      <c r="C109" s="104">
        <f>C110+C111+C112+C113+C114+C115+C116+C117+C118+C119+C120+C121+C122+C123+C124+C125</f>
        <v>87523</v>
      </c>
      <c r="D109" s="104">
        <f>D110+D111+D112+D113+D114+D115+D116+D117+D118+D119+D120+D121+D122+D123+D124+D125</f>
        <v>95581.22</v>
      </c>
      <c r="E109" s="130">
        <f t="shared" si="4"/>
        <v>1.0920697416679044</v>
      </c>
    </row>
    <row r="110" spans="1:5" ht="30" customHeight="1" x14ac:dyDescent="0.25">
      <c r="A110" s="9"/>
      <c r="B110" s="8" t="s">
        <v>103</v>
      </c>
      <c r="C110" s="100">
        <f>'02- KOMUNALNI'!C110+'04-H.G.I.'!C110</f>
        <v>100</v>
      </c>
      <c r="D110" s="100">
        <f>'02- KOMUNALNI'!D110+'04-H.G.I.'!D110</f>
        <v>35.200000000000003</v>
      </c>
      <c r="E110" s="125">
        <f t="shared" si="4"/>
        <v>0.35200000000000004</v>
      </c>
    </row>
    <row r="111" spans="1:5" ht="30" customHeight="1" x14ac:dyDescent="0.25">
      <c r="A111" s="9"/>
      <c r="B111" s="8" t="s">
        <v>104</v>
      </c>
      <c r="C111" s="100">
        <f>'02- KOMUNALNI'!C111+'04-H.G.I.'!C111</f>
        <v>270</v>
      </c>
      <c r="D111" s="100">
        <f>'02- KOMUNALNI'!D111+'04-H.G.I.'!D111</f>
        <v>270</v>
      </c>
      <c r="E111" s="125">
        <f t="shared" ref="E111:E125" si="5">D111/C111</f>
        <v>1</v>
      </c>
    </row>
    <row r="112" spans="1:5" ht="30" customHeight="1" x14ac:dyDescent="0.25">
      <c r="A112" s="9"/>
      <c r="B112" s="8" t="s">
        <v>105</v>
      </c>
      <c r="C112" s="100">
        <f>'02- KOMUNALNI'!C112+'04-H.G.I.'!C112</f>
        <v>14650</v>
      </c>
      <c r="D112" s="100">
        <f>'02- KOMUNALNI'!D112+'04-H.G.I.'!D112</f>
        <v>15353.88</v>
      </c>
      <c r="E112" s="125">
        <f t="shared" si="5"/>
        <v>1.0480464163822525</v>
      </c>
    </row>
    <row r="113" spans="1:5" ht="30" customHeight="1" x14ac:dyDescent="0.25">
      <c r="A113" s="9" t="s">
        <v>1</v>
      </c>
      <c r="B113" s="8" t="s">
        <v>106</v>
      </c>
      <c r="C113" s="100">
        <f>'02- KOMUNALNI'!C113+'04-H.G.I.'!C113</f>
        <v>64000</v>
      </c>
      <c r="D113" s="100">
        <f>'02- KOMUNALNI'!D113+'04-H.G.I.'!D113</f>
        <v>71460.170000000013</v>
      </c>
      <c r="E113" s="125">
        <f t="shared" si="5"/>
        <v>1.1165651562500003</v>
      </c>
    </row>
    <row r="114" spans="1:5" ht="30" customHeight="1" x14ac:dyDescent="0.25">
      <c r="A114" s="9"/>
      <c r="B114" s="8" t="s">
        <v>107</v>
      </c>
      <c r="C114" s="100">
        <f>'02- KOMUNALNI'!C114+'04-H.G.I.'!C114</f>
        <v>0</v>
      </c>
      <c r="D114" s="100">
        <f>'02- KOMUNALNI'!D114+'04-H.G.I.'!D114</f>
        <v>328.48</v>
      </c>
      <c r="E114" s="125" t="e">
        <f t="shared" si="5"/>
        <v>#DIV/0!</v>
      </c>
    </row>
    <row r="115" spans="1:5" ht="30" customHeight="1" x14ac:dyDescent="0.25">
      <c r="A115" s="9"/>
      <c r="B115" s="8" t="s">
        <v>108</v>
      </c>
      <c r="C115" s="100">
        <f>'02- KOMUNALNI'!C115+'04-H.G.I.'!C115</f>
        <v>7400</v>
      </c>
      <c r="D115" s="100">
        <f>'02- KOMUNALNI'!D115+'04-H.G.I.'!D115</f>
        <v>6807.18</v>
      </c>
      <c r="E115" s="125">
        <f t="shared" si="5"/>
        <v>0.91988918918918927</v>
      </c>
    </row>
    <row r="116" spans="1:5" ht="30" customHeight="1" x14ac:dyDescent="0.25">
      <c r="A116" s="9"/>
      <c r="B116" s="8" t="s">
        <v>109</v>
      </c>
      <c r="C116" s="100">
        <f>'02- KOMUNALNI'!C116+'04-H.G.I.'!C116</f>
        <v>0</v>
      </c>
      <c r="D116" s="100">
        <f>'02- KOMUNALNI'!D116+'04-H.G.I.'!D116</f>
        <v>0</v>
      </c>
      <c r="E116" s="125"/>
    </row>
    <row r="117" spans="1:5" ht="30" customHeight="1" x14ac:dyDescent="0.25">
      <c r="A117" s="9"/>
      <c r="B117" s="8" t="s">
        <v>110</v>
      </c>
      <c r="C117" s="100">
        <f>'02- KOMUNALNI'!C117+'04-H.G.I.'!C117</f>
        <v>0</v>
      </c>
      <c r="D117" s="100">
        <f>'02- KOMUNALNI'!D117+'04-H.G.I.'!D117</f>
        <v>0</v>
      </c>
      <c r="E117" s="125"/>
    </row>
    <row r="118" spans="1:5" ht="30" customHeight="1" x14ac:dyDescent="0.25">
      <c r="A118" s="9"/>
      <c r="B118" s="8" t="s">
        <v>111</v>
      </c>
      <c r="C118" s="100">
        <f>'02- KOMUNALNI'!C118+'04-H.G.I.'!C118</f>
        <v>0</v>
      </c>
      <c r="D118" s="100">
        <f>'02- KOMUNALNI'!D118+'04-H.G.I.'!D118</f>
        <v>0</v>
      </c>
      <c r="E118" s="125"/>
    </row>
    <row r="119" spans="1:5" ht="30" customHeight="1" x14ac:dyDescent="0.25">
      <c r="A119" s="9"/>
      <c r="B119" s="8" t="s">
        <v>112</v>
      </c>
      <c r="C119" s="100">
        <f>'02- KOMUNALNI'!C119+'04-H.G.I.'!C119</f>
        <v>0</v>
      </c>
      <c r="D119" s="100">
        <f>'02- KOMUNALNI'!D119+'04-H.G.I.'!D119</f>
        <v>0</v>
      </c>
      <c r="E119" s="125"/>
    </row>
    <row r="120" spans="1:5" ht="30" customHeight="1" x14ac:dyDescent="0.25">
      <c r="A120" s="9"/>
      <c r="B120" s="8" t="s">
        <v>113</v>
      </c>
      <c r="C120" s="100">
        <f>'02- KOMUNALNI'!C120+'04-H.G.I.'!C120</f>
        <v>0</v>
      </c>
      <c r="D120" s="100">
        <f>'02- KOMUNALNI'!D120+'04-H.G.I.'!D120</f>
        <v>0</v>
      </c>
      <c r="E120" s="125"/>
    </row>
    <row r="121" spans="1:5" ht="30" customHeight="1" x14ac:dyDescent="0.25">
      <c r="A121" s="9"/>
      <c r="B121" s="8" t="s">
        <v>114</v>
      </c>
      <c r="C121" s="100">
        <f>'02- KOMUNALNI'!C121+'04-H.G.I.'!C121</f>
        <v>0</v>
      </c>
      <c r="D121" s="100">
        <f>'02- KOMUNALNI'!D121+'04-H.G.I.'!D121</f>
        <v>0</v>
      </c>
      <c r="E121" s="125"/>
    </row>
    <row r="122" spans="1:5" ht="30" customHeight="1" x14ac:dyDescent="0.25">
      <c r="A122" s="9"/>
      <c r="B122" s="8" t="s">
        <v>115</v>
      </c>
      <c r="C122" s="100">
        <f>'02- KOMUNALNI'!C122+'04-H.G.I.'!C122</f>
        <v>20</v>
      </c>
      <c r="D122" s="100">
        <f>'02- KOMUNALNI'!D122+'04-H.G.I.'!D122</f>
        <v>19.91</v>
      </c>
      <c r="E122" s="125">
        <f t="shared" si="5"/>
        <v>0.99550000000000005</v>
      </c>
    </row>
    <row r="123" spans="1:5" ht="30" customHeight="1" x14ac:dyDescent="0.25">
      <c r="A123" s="9"/>
      <c r="B123" s="8" t="s">
        <v>116</v>
      </c>
      <c r="C123" s="100">
        <f>'02- KOMUNALNI'!C123+'04-H.G.I.'!C123</f>
        <v>3</v>
      </c>
      <c r="D123" s="100">
        <f>'02- KOMUNALNI'!D123+'04-H.G.I.'!D123</f>
        <v>2.34</v>
      </c>
      <c r="E123" s="125">
        <f t="shared" si="5"/>
        <v>0.77999999999999992</v>
      </c>
    </row>
    <row r="124" spans="1:5" ht="30" customHeight="1" x14ac:dyDescent="0.25">
      <c r="A124" s="9"/>
      <c r="B124" s="8" t="s">
        <v>117</v>
      </c>
      <c r="C124" s="100">
        <f>'02- KOMUNALNI'!C124+'04-H.G.I.'!C124</f>
        <v>0</v>
      </c>
      <c r="D124" s="100">
        <f>'02- KOMUNALNI'!D124+'04-H.G.I.'!D124</f>
        <v>0</v>
      </c>
      <c r="E124" s="125"/>
    </row>
    <row r="125" spans="1:5" ht="30" customHeight="1" x14ac:dyDescent="0.25">
      <c r="A125" s="9"/>
      <c r="B125" s="8" t="s">
        <v>118</v>
      </c>
      <c r="C125" s="100">
        <f>'02- KOMUNALNI'!C125+'04-H.G.I.'!C125</f>
        <v>1080</v>
      </c>
      <c r="D125" s="100">
        <f>'02- KOMUNALNI'!D125+'04-H.G.I.'!D125</f>
        <v>1304.06</v>
      </c>
      <c r="E125" s="125">
        <f t="shared" si="5"/>
        <v>1.207462962962963</v>
      </c>
    </row>
    <row r="126" spans="1:5" s="75" customFormat="1" ht="30" customHeight="1" x14ac:dyDescent="0.25">
      <c r="A126" s="54" t="s">
        <v>23</v>
      </c>
      <c r="B126" s="55" t="s">
        <v>119</v>
      </c>
      <c r="C126" s="105">
        <f>C127+C128</f>
        <v>0</v>
      </c>
      <c r="D126" s="105">
        <f>D127+D128</f>
        <v>0</v>
      </c>
      <c r="E126" s="139" t="e">
        <f>D126/C126</f>
        <v>#DIV/0!</v>
      </c>
    </row>
    <row r="127" spans="1:5" ht="30" customHeight="1" x14ac:dyDescent="0.25">
      <c r="A127" s="9"/>
      <c r="B127" s="8" t="s">
        <v>120</v>
      </c>
      <c r="C127" s="100">
        <f>'02- KOMUNALNI'!C127+'04-H.G.I.'!C127</f>
        <v>0</v>
      </c>
      <c r="D127" s="100">
        <f>'02- KOMUNALNI'!D127+'04-H.G.I.'!D127</f>
        <v>0</v>
      </c>
      <c r="E127" s="125" t="e">
        <f>D127/C127</f>
        <v>#DIV/0!</v>
      </c>
    </row>
    <row r="128" spans="1:5" ht="30" customHeight="1" x14ac:dyDescent="0.25">
      <c r="A128" s="9"/>
      <c r="B128" s="8" t="s">
        <v>121</v>
      </c>
      <c r="C128" s="100">
        <f>'02- KOMUNALNI'!C128+'04-H.G.I.'!C128</f>
        <v>0</v>
      </c>
      <c r="D128" s="100">
        <f>'02- KOMUNALNI'!D128+'04-H.G.I.'!D128</f>
        <v>0</v>
      </c>
      <c r="E128" s="125" t="e">
        <f>D128/C128</f>
        <v>#DIV/0!</v>
      </c>
    </row>
    <row r="129" spans="1:5" s="75" customFormat="1" ht="30" customHeight="1" x14ac:dyDescent="0.25">
      <c r="A129" s="54" t="s">
        <v>25</v>
      </c>
      <c r="B129" s="55" t="s">
        <v>122</v>
      </c>
      <c r="C129" s="105">
        <f>C130+C131+C132+C133</f>
        <v>433</v>
      </c>
      <c r="D129" s="105">
        <f>D130+D131+D132+D133</f>
        <v>431.18</v>
      </c>
      <c r="E129" s="139">
        <f>D129/C129</f>
        <v>0.99579676674364903</v>
      </c>
    </row>
    <row r="130" spans="1:5" s="72" customFormat="1" ht="30" customHeight="1" x14ac:dyDescent="0.25">
      <c r="A130" s="44"/>
      <c r="B130" s="18" t="s">
        <v>123</v>
      </c>
      <c r="C130" s="100">
        <f>'02- KOMUNALNI'!C130+'04-H.G.I.'!C130</f>
        <v>35</v>
      </c>
      <c r="D130" s="100">
        <f>'02- KOMUNALNI'!D130+'04-H.G.I.'!D130</f>
        <v>33.18</v>
      </c>
      <c r="E130" s="125">
        <f>D130/C130</f>
        <v>0.94799999999999995</v>
      </c>
    </row>
    <row r="131" spans="1:5" ht="51" customHeight="1" x14ac:dyDescent="0.25">
      <c r="A131" s="9"/>
      <c r="B131" s="8" t="s">
        <v>124</v>
      </c>
      <c r="C131" s="100">
        <f>'02- KOMUNALNI'!C131+'04-H.G.I.'!C131</f>
        <v>0</v>
      </c>
      <c r="D131" s="100">
        <f>'02- KOMUNALNI'!D131+'04-H.G.I.'!D131</f>
        <v>0</v>
      </c>
      <c r="E131" s="125"/>
    </row>
    <row r="132" spans="1:5" ht="30" customHeight="1" x14ac:dyDescent="0.25">
      <c r="A132" s="9"/>
      <c r="B132" s="8" t="s">
        <v>125</v>
      </c>
      <c r="C132" s="100">
        <f>'02- KOMUNALNI'!C132+'04-H.G.I.'!C132</f>
        <v>398</v>
      </c>
      <c r="D132" s="100">
        <f>'02- KOMUNALNI'!D132+'04-H.G.I.'!D132</f>
        <v>398</v>
      </c>
      <c r="E132" s="125">
        <f t="shared" ref="E132" si="6">D132/C132</f>
        <v>1</v>
      </c>
    </row>
    <row r="133" spans="1:5" ht="30" customHeight="1" x14ac:dyDescent="0.25">
      <c r="A133" s="9"/>
      <c r="B133" s="8" t="s">
        <v>126</v>
      </c>
      <c r="C133" s="100">
        <f>'02- KOMUNALNI'!C133+'04-H.G.I.'!C133</f>
        <v>0</v>
      </c>
      <c r="D133" s="100">
        <f>'02- KOMUNALNI'!D133+'04-H.G.I.'!D133</f>
        <v>0</v>
      </c>
      <c r="E133" s="125"/>
    </row>
    <row r="134" spans="1:5" s="74" customFormat="1" ht="30" customHeight="1" x14ac:dyDescent="0.25">
      <c r="A134" s="12" t="s">
        <v>27</v>
      </c>
      <c r="B134" s="22" t="s">
        <v>128</v>
      </c>
      <c r="C134" s="110">
        <f t="shared" ref="C134:D134" si="7">C9-C29</f>
        <v>256359.82000000007</v>
      </c>
      <c r="D134" s="106">
        <f t="shared" si="7"/>
        <v>194127.27000000002</v>
      </c>
      <c r="E134" s="142">
        <f>D134/C134</f>
        <v>0.75724530466591833</v>
      </c>
    </row>
  </sheetData>
  <mergeCells count="11">
    <mergeCell ref="B4:E4"/>
    <mergeCell ref="A6:A8"/>
    <mergeCell ref="B6:B8"/>
    <mergeCell ref="C6:C8"/>
    <mergeCell ref="D6:D8"/>
    <mergeCell ref="E6:E8"/>
    <mergeCell ref="A26:A28"/>
    <mergeCell ref="B26:B28"/>
    <mergeCell ref="C26:C28"/>
    <mergeCell ref="D26:D28"/>
    <mergeCell ref="E26:E28"/>
  </mergeCells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34"/>
  <sheetViews>
    <sheetView topLeftCell="A124" workbookViewId="0">
      <selection activeCell="E113" sqref="E113"/>
    </sheetView>
  </sheetViews>
  <sheetFormatPr defaultRowHeight="15" x14ac:dyDescent="0.25"/>
  <cols>
    <col min="1" max="1" width="7.140625" style="38" customWidth="1"/>
    <col min="2" max="2" width="31.140625" style="45" customWidth="1"/>
    <col min="3" max="4" width="17.5703125" style="27" customWidth="1"/>
    <col min="5" max="5" width="19.42578125" style="27" customWidth="1"/>
    <col min="6" max="6" width="52.140625" style="95" hidden="1" customWidth="1"/>
    <col min="7" max="16384" width="9.140625" style="45"/>
  </cols>
  <sheetData>
    <row r="1" spans="1:6" ht="18" customHeight="1" x14ac:dyDescent="0.25">
      <c r="A1" s="29"/>
      <c r="B1" s="30"/>
      <c r="C1" s="31"/>
      <c r="D1" s="31"/>
      <c r="E1" s="31"/>
      <c r="F1" s="85"/>
    </row>
    <row r="2" spans="1:6" s="75" customFormat="1" x14ac:dyDescent="0.25">
      <c r="A2" s="64"/>
      <c r="B2" s="14" t="s">
        <v>0</v>
      </c>
      <c r="C2" s="65"/>
      <c r="D2" s="65"/>
      <c r="E2" s="65"/>
      <c r="F2" s="86"/>
    </row>
    <row r="3" spans="1:6" s="47" customFormat="1" ht="15.75" x14ac:dyDescent="0.25">
      <c r="A3" s="1" t="s">
        <v>1</v>
      </c>
      <c r="B3" s="81" t="s">
        <v>151</v>
      </c>
      <c r="C3" s="25"/>
      <c r="D3" s="25"/>
      <c r="E3" s="25"/>
      <c r="F3" s="87"/>
    </row>
    <row r="4" spans="1:6" s="75" customFormat="1" ht="15.75" x14ac:dyDescent="0.25">
      <c r="A4" s="66"/>
      <c r="B4" s="144" t="s">
        <v>152</v>
      </c>
      <c r="C4" s="144"/>
      <c r="D4" s="144"/>
      <c r="E4" s="144"/>
      <c r="F4" s="88"/>
    </row>
    <row r="5" spans="1:6" s="75" customFormat="1" ht="15.75" x14ac:dyDescent="0.25">
      <c r="A5" s="66"/>
      <c r="B5" s="62"/>
      <c r="C5" s="63"/>
      <c r="D5" s="63"/>
      <c r="E5" s="63"/>
      <c r="F5" s="89"/>
    </row>
    <row r="6" spans="1:6" s="73" customFormat="1" ht="15" customHeight="1" x14ac:dyDescent="0.25">
      <c r="A6" s="145" t="s">
        <v>1</v>
      </c>
      <c r="B6" s="148" t="s">
        <v>2</v>
      </c>
      <c r="C6" s="151" t="s">
        <v>153</v>
      </c>
      <c r="D6" s="151" t="s">
        <v>154</v>
      </c>
      <c r="E6" s="151" t="s">
        <v>155</v>
      </c>
      <c r="F6" s="172" t="s">
        <v>150</v>
      </c>
    </row>
    <row r="7" spans="1:6" s="73" customFormat="1" ht="15" customHeight="1" x14ac:dyDescent="0.25">
      <c r="A7" s="146"/>
      <c r="B7" s="149"/>
      <c r="C7" s="152"/>
      <c r="D7" s="152"/>
      <c r="E7" s="152"/>
      <c r="F7" s="173"/>
    </row>
    <row r="8" spans="1:6" s="73" customFormat="1" ht="38.25" customHeight="1" x14ac:dyDescent="0.25">
      <c r="A8" s="147"/>
      <c r="B8" s="150"/>
      <c r="C8" s="153"/>
      <c r="D8" s="153"/>
      <c r="E8" s="153"/>
      <c r="F8" s="174"/>
    </row>
    <row r="9" spans="1:6" s="73" customFormat="1" ht="30" customHeight="1" x14ac:dyDescent="0.25">
      <c r="A9" s="2" t="s">
        <v>3</v>
      </c>
      <c r="B9" s="15" t="s">
        <v>4</v>
      </c>
      <c r="C9" s="3">
        <f>C10+C11+C12+C13+C14+C15+C16+C17+C18+C19+C20+C21+C22+C23+C24+C25</f>
        <v>0</v>
      </c>
      <c r="D9" s="3">
        <f>D10+D11+D12+D13+D14+D15+D16+D17+D18+D19+D20+D21+D22+D23+D24+D25</f>
        <v>0</v>
      </c>
      <c r="E9" s="3">
        <f>E10+E11+E12+E13+E14+E15+E16+E17+E18+E19+E20+E21+E22+E23+E24+E25</f>
        <v>0</v>
      </c>
      <c r="F9" s="90">
        <f>F10+F11+F12+F13+F14+F15+F16+F17+F18+F19+F20+F21+F22+F23+F24+F25</f>
        <v>130000</v>
      </c>
    </row>
    <row r="10" spans="1:6" ht="30" customHeight="1" x14ac:dyDescent="0.25">
      <c r="A10" s="35" t="s">
        <v>5</v>
      </c>
      <c r="B10" s="16" t="s">
        <v>6</v>
      </c>
      <c r="C10" s="36">
        <v>0</v>
      </c>
      <c r="D10" s="36"/>
      <c r="E10" s="36">
        <v>0</v>
      </c>
      <c r="F10" s="82"/>
    </row>
    <row r="11" spans="1:6" ht="30" customHeight="1" x14ac:dyDescent="0.25">
      <c r="A11" s="37" t="s">
        <v>7</v>
      </c>
      <c r="B11" s="8" t="s">
        <v>8</v>
      </c>
      <c r="C11" s="36">
        <v>0</v>
      </c>
      <c r="D11" s="36"/>
      <c r="E11" s="36">
        <v>0</v>
      </c>
      <c r="F11" s="82"/>
    </row>
    <row r="12" spans="1:6" ht="30" customHeight="1" x14ac:dyDescent="0.25">
      <c r="A12" s="37" t="s">
        <v>9</v>
      </c>
      <c r="B12" s="8" t="s">
        <v>10</v>
      </c>
      <c r="C12" s="36">
        <v>0</v>
      </c>
      <c r="D12" s="36"/>
      <c r="E12" s="36">
        <v>0</v>
      </c>
      <c r="F12" s="82"/>
    </row>
    <row r="13" spans="1:6" ht="30" customHeight="1" x14ac:dyDescent="0.25">
      <c r="A13" s="35" t="s">
        <v>11</v>
      </c>
      <c r="B13" s="8" t="s">
        <v>12</v>
      </c>
      <c r="C13" s="36">
        <v>0</v>
      </c>
      <c r="D13" s="36"/>
      <c r="E13" s="36">
        <v>0</v>
      </c>
      <c r="F13" s="82"/>
    </row>
    <row r="14" spans="1:6" ht="30" customHeight="1" x14ac:dyDescent="0.25">
      <c r="A14" s="37" t="s">
        <v>13</v>
      </c>
      <c r="B14" s="8" t="s">
        <v>14</v>
      </c>
      <c r="C14" s="36">
        <v>0</v>
      </c>
      <c r="D14" s="36"/>
      <c r="E14" s="36">
        <v>0</v>
      </c>
      <c r="F14" s="82"/>
    </row>
    <row r="15" spans="1:6" ht="30" customHeight="1" x14ac:dyDescent="0.25">
      <c r="A15" s="37" t="s">
        <v>15</v>
      </c>
      <c r="B15" s="8" t="s">
        <v>16</v>
      </c>
      <c r="C15" s="36">
        <v>0</v>
      </c>
      <c r="D15" s="36"/>
      <c r="E15" s="36">
        <v>0</v>
      </c>
      <c r="F15" s="82"/>
    </row>
    <row r="16" spans="1:6" ht="30" customHeight="1" x14ac:dyDescent="0.25">
      <c r="A16" s="35" t="s">
        <v>17</v>
      </c>
      <c r="B16" s="8" t="s">
        <v>18</v>
      </c>
      <c r="C16" s="36">
        <v>0</v>
      </c>
      <c r="D16" s="36"/>
      <c r="E16" s="36">
        <v>0</v>
      </c>
      <c r="F16" s="82"/>
    </row>
    <row r="17" spans="1:6" ht="30" customHeight="1" x14ac:dyDescent="0.25">
      <c r="A17" s="37" t="s">
        <v>19</v>
      </c>
      <c r="B17" s="8" t="s">
        <v>20</v>
      </c>
      <c r="C17" s="36">
        <v>0</v>
      </c>
      <c r="D17" s="36"/>
      <c r="E17" s="36">
        <v>0</v>
      </c>
      <c r="F17" s="82"/>
    </row>
    <row r="18" spans="1:6" ht="30" customHeight="1" x14ac:dyDescent="0.25">
      <c r="A18" s="37" t="s">
        <v>21</v>
      </c>
      <c r="B18" s="8" t="s">
        <v>22</v>
      </c>
      <c r="C18" s="36">
        <v>0</v>
      </c>
      <c r="D18" s="36"/>
      <c r="E18" s="36">
        <v>0</v>
      </c>
      <c r="F18" s="82"/>
    </row>
    <row r="19" spans="1:6" ht="30" customHeight="1" x14ac:dyDescent="0.25">
      <c r="A19" s="35" t="s">
        <v>23</v>
      </c>
      <c r="B19" s="8" t="s">
        <v>24</v>
      </c>
      <c r="C19" s="36">
        <v>0</v>
      </c>
      <c r="D19" s="36"/>
      <c r="E19" s="36">
        <v>0</v>
      </c>
      <c r="F19" s="82"/>
    </row>
    <row r="20" spans="1:6" ht="30" customHeight="1" x14ac:dyDescent="0.25">
      <c r="A20" s="37" t="s">
        <v>25</v>
      </c>
      <c r="B20" s="8" t="s">
        <v>26</v>
      </c>
      <c r="C20" s="36">
        <v>0</v>
      </c>
      <c r="D20" s="36"/>
      <c r="E20" s="36">
        <v>0</v>
      </c>
      <c r="F20" s="82"/>
    </row>
    <row r="21" spans="1:6" ht="30" customHeight="1" x14ac:dyDescent="0.25">
      <c r="A21" s="37" t="s">
        <v>27</v>
      </c>
      <c r="B21" s="8" t="s">
        <v>28</v>
      </c>
      <c r="C21" s="36"/>
      <c r="D21" s="36"/>
      <c r="E21" s="36"/>
      <c r="F21" s="82">
        <v>130000</v>
      </c>
    </row>
    <row r="22" spans="1:6" ht="30" customHeight="1" x14ac:dyDescent="0.25">
      <c r="A22" s="35" t="s">
        <v>29</v>
      </c>
      <c r="B22" s="8" t="s">
        <v>30</v>
      </c>
      <c r="C22" s="36">
        <v>0</v>
      </c>
      <c r="D22" s="36"/>
      <c r="E22" s="36">
        <v>0</v>
      </c>
      <c r="F22" s="82"/>
    </row>
    <row r="23" spans="1:6" ht="30" customHeight="1" x14ac:dyDescent="0.25">
      <c r="A23" s="37" t="s">
        <v>31</v>
      </c>
      <c r="B23" s="8" t="s">
        <v>32</v>
      </c>
      <c r="C23" s="36">
        <v>0</v>
      </c>
      <c r="D23" s="36"/>
      <c r="E23" s="36">
        <v>0</v>
      </c>
      <c r="F23" s="82"/>
    </row>
    <row r="24" spans="1:6" ht="30" customHeight="1" x14ac:dyDescent="0.25">
      <c r="A24" s="37" t="s">
        <v>33</v>
      </c>
      <c r="B24" s="8" t="s">
        <v>34</v>
      </c>
      <c r="C24" s="36">
        <v>0</v>
      </c>
      <c r="D24" s="36"/>
      <c r="E24" s="36">
        <v>0</v>
      </c>
      <c r="F24" s="82"/>
    </row>
    <row r="25" spans="1:6" ht="30" customHeight="1" x14ac:dyDescent="0.25">
      <c r="A25" s="35" t="s">
        <v>35</v>
      </c>
      <c r="B25" s="8" t="s">
        <v>36</v>
      </c>
      <c r="C25" s="36">
        <v>0</v>
      </c>
      <c r="D25" s="36"/>
      <c r="E25" s="36">
        <v>0</v>
      </c>
      <c r="F25" s="82">
        <v>0</v>
      </c>
    </row>
    <row r="26" spans="1:6" s="73" customFormat="1" ht="30" customHeight="1" x14ac:dyDescent="0.25">
      <c r="A26" s="145" t="s">
        <v>1</v>
      </c>
      <c r="B26" s="157" t="s">
        <v>37</v>
      </c>
      <c r="C26" s="151" t="s">
        <v>153</v>
      </c>
      <c r="D26" s="151" t="s">
        <v>154</v>
      </c>
      <c r="E26" s="151" t="s">
        <v>155</v>
      </c>
      <c r="F26" s="172" t="s">
        <v>149</v>
      </c>
    </row>
    <row r="27" spans="1:6" s="73" customFormat="1" ht="25.5" customHeight="1" x14ac:dyDescent="0.25">
      <c r="A27" s="146"/>
      <c r="B27" s="158"/>
      <c r="C27" s="152"/>
      <c r="D27" s="152"/>
      <c r="E27" s="152"/>
      <c r="F27" s="173"/>
    </row>
    <row r="28" spans="1:6" s="73" customFormat="1" ht="9" customHeight="1" x14ac:dyDescent="0.25">
      <c r="A28" s="147"/>
      <c r="B28" s="159"/>
      <c r="C28" s="153"/>
      <c r="D28" s="153"/>
      <c r="E28" s="153"/>
      <c r="F28" s="174"/>
    </row>
    <row r="29" spans="1:6" s="73" customFormat="1" ht="30" customHeight="1" x14ac:dyDescent="0.25">
      <c r="A29" s="4" t="s">
        <v>38</v>
      </c>
      <c r="B29" s="17" t="s">
        <v>39</v>
      </c>
      <c r="C29" s="5">
        <f>C31+C48+C99+C101+C105+C109+C126+C129+C107</f>
        <v>0</v>
      </c>
      <c r="D29" s="5">
        <f>D31+D48+D99+D101+D105+D109+D126+D129+D107</f>
        <v>0</v>
      </c>
      <c r="E29" s="5">
        <f t="shared" ref="E29:F29" si="0">E31+E48+E99+E101+E105+E109+E126+E129+E107</f>
        <v>0</v>
      </c>
      <c r="F29" s="91">
        <f t="shared" si="0"/>
        <v>114000</v>
      </c>
    </row>
    <row r="30" spans="1:6" ht="30" customHeight="1" x14ac:dyDescent="0.25">
      <c r="A30" s="39"/>
      <c r="B30" s="16"/>
      <c r="C30" s="36"/>
      <c r="D30" s="36"/>
      <c r="E30" s="36"/>
      <c r="F30" s="82"/>
    </row>
    <row r="31" spans="1:6" s="75" customFormat="1" ht="30" customHeight="1" x14ac:dyDescent="0.25">
      <c r="A31" s="49" t="s">
        <v>5</v>
      </c>
      <c r="B31" s="50" t="s">
        <v>40</v>
      </c>
      <c r="C31" s="51">
        <f>C32+C33+C34+C35+C36+C37+C38+C39+C40+C41+C42+C43+C44+C45+C46+C47</f>
        <v>0</v>
      </c>
      <c r="D31" s="51">
        <f>D32+D33+D34+D35+D36+D37+D38+D39+D40+D41+D42+D43+D44+D45+D46+D47</f>
        <v>0</v>
      </c>
      <c r="E31" s="51">
        <f t="shared" ref="E31:F31" si="1">E32+E33+E34+E35+E36+E37+E38+E39+E40+E41+E42+E43+E44+E45+E46+E47</f>
        <v>0</v>
      </c>
      <c r="F31" s="92">
        <f t="shared" si="1"/>
        <v>0</v>
      </c>
    </row>
    <row r="32" spans="1:6" s="72" customFormat="1" ht="30" customHeight="1" x14ac:dyDescent="0.25">
      <c r="A32" s="42"/>
      <c r="B32" s="18" t="s">
        <v>41</v>
      </c>
      <c r="C32" s="36">
        <v>0</v>
      </c>
      <c r="D32" s="36">
        <v>0</v>
      </c>
      <c r="E32" s="36"/>
      <c r="F32" s="82"/>
    </row>
    <row r="33" spans="1:6" s="72" customFormat="1" ht="30" customHeight="1" x14ac:dyDescent="0.25">
      <c r="A33" s="42"/>
      <c r="B33" s="18" t="s">
        <v>42</v>
      </c>
      <c r="C33" s="36">
        <v>0</v>
      </c>
      <c r="D33" s="36">
        <v>0</v>
      </c>
      <c r="E33" s="36">
        <v>0</v>
      </c>
      <c r="F33" s="82"/>
    </row>
    <row r="34" spans="1:6" ht="30" customHeight="1" x14ac:dyDescent="0.25">
      <c r="A34" s="9" t="s">
        <v>1</v>
      </c>
      <c r="B34" s="8" t="s">
        <v>43</v>
      </c>
      <c r="C34" s="36">
        <v>0</v>
      </c>
      <c r="D34" s="36">
        <v>0</v>
      </c>
      <c r="E34" s="36">
        <v>0</v>
      </c>
      <c r="F34" s="82"/>
    </row>
    <row r="35" spans="1:6" ht="30" customHeight="1" x14ac:dyDescent="0.25">
      <c r="A35" s="9"/>
      <c r="B35" s="8" t="s">
        <v>44</v>
      </c>
      <c r="C35" s="36">
        <v>0</v>
      </c>
      <c r="D35" s="36">
        <v>0</v>
      </c>
      <c r="E35" s="36">
        <v>0</v>
      </c>
      <c r="F35" s="82"/>
    </row>
    <row r="36" spans="1:6" ht="30" customHeight="1" x14ac:dyDescent="0.25">
      <c r="A36" s="9"/>
      <c r="B36" s="8" t="s">
        <v>45</v>
      </c>
      <c r="C36" s="36">
        <v>0</v>
      </c>
      <c r="D36" s="36">
        <v>0</v>
      </c>
      <c r="E36" s="36">
        <v>0</v>
      </c>
      <c r="F36" s="82"/>
    </row>
    <row r="37" spans="1:6" ht="30" customHeight="1" x14ac:dyDescent="0.25">
      <c r="A37" s="9" t="s">
        <v>1</v>
      </c>
      <c r="B37" s="8" t="s">
        <v>46</v>
      </c>
      <c r="C37" s="36">
        <v>0</v>
      </c>
      <c r="D37" s="36">
        <v>0</v>
      </c>
      <c r="E37" s="36">
        <v>0</v>
      </c>
      <c r="F37" s="82"/>
    </row>
    <row r="38" spans="1:6" ht="30" customHeight="1" x14ac:dyDescent="0.25">
      <c r="A38" s="9"/>
      <c r="B38" s="8" t="s">
        <v>47</v>
      </c>
      <c r="C38" s="36">
        <v>0</v>
      </c>
      <c r="D38" s="36">
        <v>0</v>
      </c>
      <c r="E38" s="36">
        <v>0</v>
      </c>
      <c r="F38" s="82"/>
    </row>
    <row r="39" spans="1:6" ht="30" customHeight="1" x14ac:dyDescent="0.25">
      <c r="A39" s="9"/>
      <c r="B39" s="8" t="s">
        <v>48</v>
      </c>
      <c r="C39" s="36"/>
      <c r="D39" s="36"/>
      <c r="E39" s="36"/>
      <c r="F39" s="82"/>
    </row>
    <row r="40" spans="1:6" ht="30" customHeight="1" x14ac:dyDescent="0.25">
      <c r="A40" s="9"/>
      <c r="B40" s="8" t="s">
        <v>49</v>
      </c>
      <c r="C40" s="36">
        <v>0</v>
      </c>
      <c r="D40" s="36"/>
      <c r="E40" s="36">
        <v>0</v>
      </c>
      <c r="F40" s="82"/>
    </row>
    <row r="41" spans="1:6" ht="30" customHeight="1" x14ac:dyDescent="0.25">
      <c r="A41" s="9"/>
      <c r="B41" s="8" t="s">
        <v>133</v>
      </c>
      <c r="C41" s="36">
        <v>0</v>
      </c>
      <c r="D41" s="36">
        <v>0</v>
      </c>
      <c r="E41" s="36">
        <v>0</v>
      </c>
      <c r="F41" s="82"/>
    </row>
    <row r="42" spans="1:6" ht="30" customHeight="1" x14ac:dyDescent="0.25">
      <c r="A42" s="9"/>
      <c r="B42" s="8" t="s">
        <v>139</v>
      </c>
      <c r="C42" s="36">
        <v>0</v>
      </c>
      <c r="D42" s="36">
        <v>0</v>
      </c>
      <c r="E42" s="36">
        <v>0</v>
      </c>
      <c r="F42" s="82"/>
    </row>
    <row r="43" spans="1:6" ht="30" customHeight="1" x14ac:dyDescent="0.25">
      <c r="A43" s="9"/>
      <c r="B43" s="8" t="s">
        <v>50</v>
      </c>
      <c r="C43" s="36">
        <v>0</v>
      </c>
      <c r="D43" s="36">
        <v>0</v>
      </c>
      <c r="E43" s="36">
        <v>0</v>
      </c>
      <c r="F43" s="82"/>
    </row>
    <row r="44" spans="1:6" ht="30" customHeight="1" x14ac:dyDescent="0.25">
      <c r="A44" s="9"/>
      <c r="B44" s="8" t="s">
        <v>51</v>
      </c>
      <c r="C44" s="36">
        <v>0</v>
      </c>
      <c r="D44" s="36">
        <v>0</v>
      </c>
      <c r="E44" s="36">
        <v>0</v>
      </c>
      <c r="F44" s="82"/>
    </row>
    <row r="45" spans="1:6" ht="30" customHeight="1" x14ac:dyDescent="0.25">
      <c r="A45" s="9"/>
      <c r="B45" s="8" t="s">
        <v>134</v>
      </c>
      <c r="C45" s="36">
        <v>0</v>
      </c>
      <c r="D45" s="36">
        <v>0</v>
      </c>
      <c r="E45" s="36">
        <v>0</v>
      </c>
      <c r="F45" s="82"/>
    </row>
    <row r="46" spans="1:6" ht="30" customHeight="1" x14ac:dyDescent="0.25">
      <c r="A46" s="9"/>
      <c r="B46" s="8"/>
      <c r="C46" s="36">
        <v>0</v>
      </c>
      <c r="D46" s="36">
        <v>0</v>
      </c>
      <c r="E46" s="36">
        <v>0</v>
      </c>
      <c r="F46" s="82"/>
    </row>
    <row r="47" spans="1:6" ht="30" customHeight="1" x14ac:dyDescent="0.25">
      <c r="A47" s="9"/>
      <c r="B47" s="8" t="s">
        <v>52</v>
      </c>
      <c r="C47" s="36">
        <v>0</v>
      </c>
      <c r="D47" s="36">
        <v>0</v>
      </c>
      <c r="E47" s="36">
        <v>0</v>
      </c>
      <c r="F47" s="82"/>
    </row>
    <row r="48" spans="1:6" s="75" customFormat="1" ht="30" customHeight="1" x14ac:dyDescent="0.25">
      <c r="A48" s="49" t="s">
        <v>7</v>
      </c>
      <c r="B48" s="50" t="s">
        <v>53</v>
      </c>
      <c r="C48" s="51">
        <f>C49+C50+C51+C52+C53+C54+C55+C56+C57+C58+C59+C60+C61+C62+C63+C64+C65+C66+C67+C68+C69+C70+C71+C72+C73+C75+C76+C77+C78+C79+C80+C81+C82+C83+C84+C85+C86+C87+C88+C89+C90+C91+C92+C93+C94+C95+C96+C97+C98+C74</f>
        <v>0</v>
      </c>
      <c r="D48" s="51">
        <f>D49+D50+D51+D52+D53+D54+D55+D56+D57+D58+D59+D60+D61+D62+D63+D64+D65+D66+D67+D68+D69+D70+D71+D72+D73+D75+D76+D77+D78+D79+D80+D81+D82+D83+D84+D85+D86+D87+D88+D89+D90+D91+D92+D93+D94+D95+D96+D97+D98+D74</f>
        <v>0</v>
      </c>
      <c r="E48" s="51">
        <f t="shared" ref="E48:F48" si="2">E49+E50+E51+E52+E53+E54+E55+E56+E57+E58+E59+E60+E61+E62+E63+E64+E65+E66+E67+E68+E69+E70+E71+E72+E73+E75+E76+E77+E78+E79+E80+E81+E82+E83+E84+E85+E86+E87+E88+E89+E90+E91+E92+E93+E94+E95+E96+E97+E98+E74</f>
        <v>0</v>
      </c>
      <c r="F48" s="92">
        <f t="shared" si="2"/>
        <v>114000</v>
      </c>
    </row>
    <row r="49" spans="1:6" ht="30" customHeight="1" x14ac:dyDescent="0.25">
      <c r="A49" s="9"/>
      <c r="B49" s="8" t="s">
        <v>54</v>
      </c>
      <c r="C49" s="36">
        <v>0</v>
      </c>
      <c r="D49" s="36"/>
      <c r="E49" s="36">
        <v>0</v>
      </c>
      <c r="F49" s="82"/>
    </row>
    <row r="50" spans="1:6" ht="30" customHeight="1" x14ac:dyDescent="0.25">
      <c r="A50" s="9"/>
      <c r="B50" s="8" t="s">
        <v>55</v>
      </c>
      <c r="C50" s="36">
        <v>0</v>
      </c>
      <c r="D50" s="36"/>
      <c r="E50" s="36">
        <v>0</v>
      </c>
      <c r="F50" s="82"/>
    </row>
    <row r="51" spans="1:6" ht="30" customHeight="1" x14ac:dyDescent="0.25">
      <c r="A51" s="9"/>
      <c r="B51" s="8" t="s">
        <v>56</v>
      </c>
      <c r="C51" s="36">
        <v>0</v>
      </c>
      <c r="D51" s="36"/>
      <c r="E51" s="36">
        <v>0</v>
      </c>
      <c r="F51" s="82"/>
    </row>
    <row r="52" spans="1:6" ht="30" customHeight="1" x14ac:dyDescent="0.25">
      <c r="A52" s="9"/>
      <c r="B52" s="8" t="s">
        <v>57</v>
      </c>
      <c r="C52" s="36">
        <v>0</v>
      </c>
      <c r="D52" s="36"/>
      <c r="E52" s="36">
        <v>0</v>
      </c>
      <c r="F52" s="82"/>
    </row>
    <row r="53" spans="1:6" ht="30" customHeight="1" x14ac:dyDescent="0.25">
      <c r="A53" s="9"/>
      <c r="B53" s="8" t="s">
        <v>58</v>
      </c>
      <c r="C53" s="36">
        <v>0</v>
      </c>
      <c r="D53" s="36"/>
      <c r="E53" s="36">
        <v>0</v>
      </c>
      <c r="F53" s="82"/>
    </row>
    <row r="54" spans="1:6" ht="30" customHeight="1" x14ac:dyDescent="0.25">
      <c r="A54" s="9"/>
      <c r="B54" s="8" t="s">
        <v>59</v>
      </c>
      <c r="C54" s="36">
        <v>0</v>
      </c>
      <c r="D54" s="36"/>
      <c r="E54" s="36">
        <v>0</v>
      </c>
      <c r="F54" s="82"/>
    </row>
    <row r="55" spans="1:6" ht="30" customHeight="1" x14ac:dyDescent="0.25">
      <c r="A55" s="9"/>
      <c r="B55" s="19" t="s">
        <v>60</v>
      </c>
      <c r="C55" s="36">
        <v>0</v>
      </c>
      <c r="D55" s="36"/>
      <c r="E55" s="36">
        <v>0</v>
      </c>
      <c r="F55" s="82"/>
    </row>
    <row r="56" spans="1:6" ht="30" customHeight="1" x14ac:dyDescent="0.25">
      <c r="A56" s="9"/>
      <c r="B56" s="19" t="s">
        <v>61</v>
      </c>
      <c r="C56" s="36">
        <v>0</v>
      </c>
      <c r="D56" s="36"/>
      <c r="E56" s="36">
        <v>0</v>
      </c>
      <c r="F56" s="82"/>
    </row>
    <row r="57" spans="1:6" ht="30" customHeight="1" x14ac:dyDescent="0.25">
      <c r="A57" s="9"/>
      <c r="B57" s="8" t="s">
        <v>62</v>
      </c>
      <c r="C57" s="36">
        <v>0</v>
      </c>
      <c r="D57" s="36"/>
      <c r="E57" s="36">
        <v>0</v>
      </c>
      <c r="F57" s="82"/>
    </row>
    <row r="58" spans="1:6" ht="30" customHeight="1" x14ac:dyDescent="0.25">
      <c r="A58" s="9"/>
      <c r="B58" s="8" t="s">
        <v>135</v>
      </c>
      <c r="C58" s="36">
        <v>0</v>
      </c>
      <c r="D58" s="36"/>
      <c r="E58" s="36">
        <v>0</v>
      </c>
      <c r="F58" s="82"/>
    </row>
    <row r="59" spans="1:6" ht="30" customHeight="1" x14ac:dyDescent="0.25">
      <c r="A59" s="9"/>
      <c r="B59" s="8"/>
      <c r="C59" s="36">
        <v>0</v>
      </c>
      <c r="D59" s="36"/>
      <c r="E59" s="36">
        <v>0</v>
      </c>
      <c r="F59" s="82"/>
    </row>
    <row r="60" spans="1:6" ht="30" customHeight="1" x14ac:dyDescent="0.25">
      <c r="A60" s="9"/>
      <c r="B60" s="8" t="s">
        <v>63</v>
      </c>
      <c r="C60" s="36">
        <v>0</v>
      </c>
      <c r="D60" s="36"/>
      <c r="E60" s="36">
        <v>0</v>
      </c>
      <c r="F60" s="82"/>
    </row>
    <row r="61" spans="1:6" ht="30" customHeight="1" x14ac:dyDescent="0.25">
      <c r="A61" s="9"/>
      <c r="B61" s="8" t="s">
        <v>64</v>
      </c>
      <c r="C61" s="36">
        <v>0</v>
      </c>
      <c r="D61" s="36"/>
      <c r="E61" s="36">
        <v>0</v>
      </c>
      <c r="F61" s="82"/>
    </row>
    <row r="62" spans="1:6" ht="30" customHeight="1" x14ac:dyDescent="0.25">
      <c r="A62" s="9"/>
      <c r="B62" s="8" t="s">
        <v>65</v>
      </c>
      <c r="C62" s="36">
        <v>0</v>
      </c>
      <c r="D62" s="36"/>
      <c r="E62" s="36">
        <v>0</v>
      </c>
      <c r="F62" s="82"/>
    </row>
    <row r="63" spans="1:6" ht="30" customHeight="1" x14ac:dyDescent="0.25">
      <c r="A63" s="9"/>
      <c r="B63" s="8" t="s">
        <v>136</v>
      </c>
      <c r="C63" s="36">
        <v>0</v>
      </c>
      <c r="D63" s="36"/>
      <c r="E63" s="36">
        <v>0</v>
      </c>
      <c r="F63" s="82"/>
    </row>
    <row r="64" spans="1:6" ht="30" customHeight="1" x14ac:dyDescent="0.25">
      <c r="A64" s="9"/>
      <c r="B64" s="8"/>
      <c r="C64" s="36">
        <v>0</v>
      </c>
      <c r="D64" s="36"/>
      <c r="E64" s="36">
        <v>0</v>
      </c>
      <c r="F64" s="82"/>
    </row>
    <row r="65" spans="1:6" ht="30" customHeight="1" x14ac:dyDescent="0.25">
      <c r="A65" s="9"/>
      <c r="B65" s="8" t="s">
        <v>66</v>
      </c>
      <c r="C65" s="36">
        <v>0</v>
      </c>
      <c r="D65" s="36"/>
      <c r="E65" s="36">
        <v>0</v>
      </c>
      <c r="F65" s="82"/>
    </row>
    <row r="66" spans="1:6" ht="30" customHeight="1" x14ac:dyDescent="0.25">
      <c r="A66" s="9"/>
      <c r="B66" s="8" t="s">
        <v>67</v>
      </c>
      <c r="C66" s="36">
        <v>0</v>
      </c>
      <c r="D66" s="36"/>
      <c r="E66" s="36">
        <v>0</v>
      </c>
      <c r="F66" s="82"/>
    </row>
    <row r="67" spans="1:6" ht="30" customHeight="1" x14ac:dyDescent="0.25">
      <c r="A67" s="9"/>
      <c r="B67" s="8" t="s">
        <v>68</v>
      </c>
      <c r="C67" s="36">
        <v>0</v>
      </c>
      <c r="D67" s="36"/>
      <c r="E67" s="36">
        <v>0</v>
      </c>
      <c r="F67" s="82"/>
    </row>
    <row r="68" spans="1:6" ht="30" customHeight="1" x14ac:dyDescent="0.25">
      <c r="A68" s="9"/>
      <c r="B68" s="8" t="s">
        <v>137</v>
      </c>
      <c r="C68" s="36">
        <v>0</v>
      </c>
      <c r="D68" s="36"/>
      <c r="E68" s="36">
        <v>0</v>
      </c>
      <c r="F68" s="82"/>
    </row>
    <row r="69" spans="1:6" ht="30" customHeight="1" x14ac:dyDescent="0.25">
      <c r="A69" s="9"/>
      <c r="B69" s="8" t="s">
        <v>138</v>
      </c>
      <c r="C69" s="36">
        <v>0</v>
      </c>
      <c r="D69" s="36"/>
      <c r="E69" s="36">
        <v>0</v>
      </c>
      <c r="F69" s="82"/>
    </row>
    <row r="70" spans="1:6" ht="30" customHeight="1" x14ac:dyDescent="0.25">
      <c r="A70" s="9"/>
      <c r="B70" s="8" t="s">
        <v>69</v>
      </c>
      <c r="C70" s="36">
        <v>0</v>
      </c>
      <c r="D70" s="36"/>
      <c r="E70" s="36">
        <v>0</v>
      </c>
      <c r="F70" s="82"/>
    </row>
    <row r="71" spans="1:6" ht="30" customHeight="1" x14ac:dyDescent="0.25">
      <c r="A71" s="9"/>
      <c r="B71" s="8" t="s">
        <v>70</v>
      </c>
      <c r="C71" s="36">
        <v>0</v>
      </c>
      <c r="D71" s="36"/>
      <c r="E71" s="36">
        <v>0</v>
      </c>
      <c r="F71" s="82"/>
    </row>
    <row r="72" spans="1:6" ht="30" customHeight="1" x14ac:dyDescent="0.25">
      <c r="A72" s="9"/>
      <c r="B72" s="8" t="s">
        <v>71</v>
      </c>
      <c r="C72" s="36">
        <v>0</v>
      </c>
      <c r="D72" s="36"/>
      <c r="E72" s="36">
        <v>0</v>
      </c>
      <c r="F72" s="82"/>
    </row>
    <row r="73" spans="1:6" ht="30" customHeight="1" x14ac:dyDescent="0.25">
      <c r="A73" s="9"/>
      <c r="B73" s="8" t="s">
        <v>72</v>
      </c>
      <c r="C73" s="36">
        <v>0</v>
      </c>
      <c r="D73" s="36"/>
      <c r="E73" s="36">
        <v>0</v>
      </c>
      <c r="F73" s="82"/>
    </row>
    <row r="74" spans="1:6" ht="30" customHeight="1" x14ac:dyDescent="0.25">
      <c r="A74" s="9"/>
      <c r="B74" s="8" t="s">
        <v>73</v>
      </c>
      <c r="C74" s="36">
        <v>0</v>
      </c>
      <c r="D74" s="36"/>
      <c r="E74" s="36">
        <v>0</v>
      </c>
      <c r="F74" s="82"/>
    </row>
    <row r="75" spans="1:6" ht="30" customHeight="1" x14ac:dyDescent="0.25">
      <c r="A75" s="9"/>
      <c r="B75" s="8" t="s">
        <v>74</v>
      </c>
      <c r="C75" s="36">
        <v>0</v>
      </c>
      <c r="D75" s="36"/>
      <c r="E75" s="36">
        <v>0</v>
      </c>
      <c r="F75" s="82"/>
    </row>
    <row r="76" spans="1:6" ht="30" customHeight="1" x14ac:dyDescent="0.25">
      <c r="A76" s="9"/>
      <c r="B76" s="8" t="s">
        <v>75</v>
      </c>
      <c r="C76" s="36">
        <v>0</v>
      </c>
      <c r="D76" s="36"/>
      <c r="E76" s="36">
        <v>0</v>
      </c>
      <c r="F76" s="82"/>
    </row>
    <row r="77" spans="1:6" ht="30" customHeight="1" x14ac:dyDescent="0.25">
      <c r="A77" s="9"/>
      <c r="B77" s="8" t="s">
        <v>76</v>
      </c>
      <c r="C77" s="36">
        <v>0</v>
      </c>
      <c r="D77" s="36"/>
      <c r="E77" s="36">
        <v>0</v>
      </c>
      <c r="F77" s="82"/>
    </row>
    <row r="78" spans="1:6" ht="30" customHeight="1" x14ac:dyDescent="0.25">
      <c r="A78" s="9"/>
      <c r="B78" s="8" t="s">
        <v>77</v>
      </c>
      <c r="C78" s="36">
        <v>0</v>
      </c>
      <c r="D78" s="36"/>
      <c r="E78" s="36">
        <v>0</v>
      </c>
      <c r="F78" s="82"/>
    </row>
    <row r="79" spans="1:6" ht="36.75" customHeight="1" x14ac:dyDescent="0.25">
      <c r="A79" s="9"/>
      <c r="B79" s="8" t="s">
        <v>78</v>
      </c>
      <c r="C79" s="36">
        <v>0</v>
      </c>
      <c r="D79" s="36"/>
      <c r="E79" s="36">
        <v>0</v>
      </c>
      <c r="F79" s="82"/>
    </row>
    <row r="80" spans="1:6" ht="30" customHeight="1" x14ac:dyDescent="0.25">
      <c r="A80" s="9"/>
      <c r="B80" s="8" t="s">
        <v>79</v>
      </c>
      <c r="C80" s="36">
        <v>0</v>
      </c>
      <c r="D80" s="36"/>
      <c r="E80" s="36">
        <v>0</v>
      </c>
      <c r="F80" s="82"/>
    </row>
    <row r="81" spans="1:6" ht="30" customHeight="1" x14ac:dyDescent="0.25">
      <c r="A81" s="9"/>
      <c r="B81" s="8" t="s">
        <v>80</v>
      </c>
      <c r="C81" s="36">
        <v>0</v>
      </c>
      <c r="D81" s="36"/>
      <c r="E81" s="36">
        <v>0</v>
      </c>
      <c r="F81" s="82"/>
    </row>
    <row r="82" spans="1:6" ht="30" customHeight="1" x14ac:dyDescent="0.25">
      <c r="A82" s="9"/>
      <c r="B82" s="8" t="s">
        <v>81</v>
      </c>
      <c r="C82" s="36">
        <v>0</v>
      </c>
      <c r="D82" s="36"/>
      <c r="E82" s="36">
        <v>0</v>
      </c>
      <c r="F82" s="82"/>
    </row>
    <row r="83" spans="1:6" ht="30" customHeight="1" x14ac:dyDescent="0.25">
      <c r="A83" s="9"/>
      <c r="B83" s="8" t="s">
        <v>82</v>
      </c>
      <c r="C83" s="36">
        <v>0</v>
      </c>
      <c r="D83" s="36"/>
      <c r="E83" s="36">
        <v>0</v>
      </c>
      <c r="F83" s="82"/>
    </row>
    <row r="84" spans="1:6" ht="30" customHeight="1" x14ac:dyDescent="0.25">
      <c r="A84" s="9"/>
      <c r="B84" s="8" t="s">
        <v>83</v>
      </c>
      <c r="C84" s="36">
        <v>0</v>
      </c>
      <c r="D84" s="36"/>
      <c r="E84" s="36">
        <v>0</v>
      </c>
      <c r="F84" s="82"/>
    </row>
    <row r="85" spans="1:6" ht="30" customHeight="1" x14ac:dyDescent="0.25">
      <c r="A85" s="9"/>
      <c r="B85" s="8" t="s">
        <v>84</v>
      </c>
      <c r="C85" s="36">
        <v>0</v>
      </c>
      <c r="D85" s="36"/>
      <c r="E85" s="36">
        <v>0</v>
      </c>
      <c r="F85" s="82"/>
    </row>
    <row r="86" spans="1:6" ht="30" customHeight="1" x14ac:dyDescent="0.25">
      <c r="A86" s="9"/>
      <c r="B86" s="8" t="s">
        <v>85</v>
      </c>
      <c r="C86" s="36">
        <v>0</v>
      </c>
      <c r="D86" s="36"/>
      <c r="E86" s="36">
        <v>0</v>
      </c>
      <c r="F86" s="82"/>
    </row>
    <row r="87" spans="1:6" ht="30" customHeight="1" x14ac:dyDescent="0.25">
      <c r="A87" s="9"/>
      <c r="B87" s="8" t="s">
        <v>131</v>
      </c>
      <c r="C87" s="36"/>
      <c r="D87" s="36"/>
      <c r="E87" s="36"/>
      <c r="F87" s="82">
        <v>114000</v>
      </c>
    </row>
    <row r="88" spans="1:6" ht="30" customHeight="1" x14ac:dyDescent="0.25">
      <c r="A88" s="9"/>
      <c r="B88" s="8" t="s">
        <v>86</v>
      </c>
      <c r="C88" s="36">
        <v>0</v>
      </c>
      <c r="D88" s="36"/>
      <c r="E88" s="36">
        <v>0</v>
      </c>
      <c r="F88" s="82"/>
    </row>
    <row r="89" spans="1:6" ht="30" customHeight="1" x14ac:dyDescent="0.25">
      <c r="A89" s="9"/>
      <c r="B89" s="8" t="s">
        <v>87</v>
      </c>
      <c r="C89" s="36">
        <v>0</v>
      </c>
      <c r="D89" s="36"/>
      <c r="E89" s="36">
        <v>0</v>
      </c>
      <c r="F89" s="82"/>
    </row>
    <row r="90" spans="1:6" ht="30" customHeight="1" x14ac:dyDescent="0.25">
      <c r="A90" s="9"/>
      <c r="B90" s="8" t="s">
        <v>88</v>
      </c>
      <c r="C90" s="36">
        <v>0</v>
      </c>
      <c r="D90" s="36"/>
      <c r="E90" s="36">
        <v>0</v>
      </c>
      <c r="F90" s="82"/>
    </row>
    <row r="91" spans="1:6" ht="30" customHeight="1" x14ac:dyDescent="0.25">
      <c r="A91" s="9"/>
      <c r="B91" s="8" t="s">
        <v>89</v>
      </c>
      <c r="C91" s="36">
        <v>0</v>
      </c>
      <c r="D91" s="36"/>
      <c r="E91" s="36">
        <v>0</v>
      </c>
      <c r="F91" s="82"/>
    </row>
    <row r="92" spans="1:6" ht="30" customHeight="1" x14ac:dyDescent="0.25">
      <c r="A92" s="9"/>
      <c r="B92" s="8" t="s">
        <v>90</v>
      </c>
      <c r="C92" s="36">
        <v>0</v>
      </c>
      <c r="D92" s="36"/>
      <c r="E92" s="36">
        <v>0</v>
      </c>
      <c r="F92" s="82"/>
    </row>
    <row r="93" spans="1:6" ht="30" customHeight="1" x14ac:dyDescent="0.25">
      <c r="A93" s="9"/>
      <c r="B93" s="8"/>
      <c r="C93" s="36">
        <v>0</v>
      </c>
      <c r="D93" s="36"/>
      <c r="E93" s="36">
        <v>0</v>
      </c>
      <c r="F93" s="82"/>
    </row>
    <row r="94" spans="1:6" ht="30" customHeight="1" x14ac:dyDescent="0.25">
      <c r="A94" s="9"/>
      <c r="B94" s="20"/>
      <c r="C94" s="36">
        <v>0</v>
      </c>
      <c r="D94" s="36"/>
      <c r="E94" s="36">
        <v>0</v>
      </c>
      <c r="F94" s="82"/>
    </row>
    <row r="95" spans="1:6" ht="30" customHeight="1" x14ac:dyDescent="0.25">
      <c r="A95" s="9"/>
      <c r="B95" s="8" t="s">
        <v>91</v>
      </c>
      <c r="C95" s="36">
        <v>0</v>
      </c>
      <c r="D95" s="36"/>
      <c r="E95" s="36">
        <v>0</v>
      </c>
      <c r="F95" s="82"/>
    </row>
    <row r="96" spans="1:6" ht="30" customHeight="1" x14ac:dyDescent="0.25">
      <c r="A96" s="9"/>
      <c r="B96" s="8" t="s">
        <v>92</v>
      </c>
      <c r="C96" s="36">
        <v>0</v>
      </c>
      <c r="D96" s="36"/>
      <c r="E96" s="36">
        <v>0</v>
      </c>
      <c r="F96" s="82"/>
    </row>
    <row r="97" spans="1:6" ht="30" customHeight="1" x14ac:dyDescent="0.25">
      <c r="A97" s="9"/>
      <c r="B97" s="8" t="s">
        <v>93</v>
      </c>
      <c r="C97" s="36">
        <v>0</v>
      </c>
      <c r="D97" s="36"/>
      <c r="E97" s="36">
        <v>0</v>
      </c>
      <c r="F97" s="82"/>
    </row>
    <row r="98" spans="1:6" ht="30" customHeight="1" x14ac:dyDescent="0.25">
      <c r="A98" s="9"/>
      <c r="B98" s="8" t="s">
        <v>132</v>
      </c>
      <c r="C98" s="36">
        <v>0</v>
      </c>
      <c r="D98" s="36"/>
      <c r="E98" s="36">
        <v>0</v>
      </c>
      <c r="F98" s="82"/>
    </row>
    <row r="99" spans="1:6" s="75" customFormat="1" ht="30" customHeight="1" x14ac:dyDescent="0.25">
      <c r="A99" s="49" t="s">
        <v>9</v>
      </c>
      <c r="B99" s="50" t="s">
        <v>94</v>
      </c>
      <c r="C99" s="51">
        <f>C100</f>
        <v>0</v>
      </c>
      <c r="D99" s="51">
        <f>D100</f>
        <v>0</v>
      </c>
      <c r="E99" s="51">
        <f t="shared" ref="E99:F99" si="3">E100</f>
        <v>0</v>
      </c>
      <c r="F99" s="92">
        <f t="shared" si="3"/>
        <v>0</v>
      </c>
    </row>
    <row r="100" spans="1:6" ht="30" customHeight="1" x14ac:dyDescent="0.25">
      <c r="A100" s="9" t="s">
        <v>1</v>
      </c>
      <c r="B100" s="8" t="s">
        <v>95</v>
      </c>
      <c r="C100" s="36">
        <v>0</v>
      </c>
      <c r="D100" s="36">
        <v>0</v>
      </c>
      <c r="E100" s="36"/>
      <c r="F100" s="82"/>
    </row>
    <row r="101" spans="1:6" s="75" customFormat="1" ht="30" customHeight="1" x14ac:dyDescent="0.25">
      <c r="A101" s="49" t="s">
        <v>11</v>
      </c>
      <c r="B101" s="50" t="s">
        <v>96</v>
      </c>
      <c r="C101" s="51">
        <f>C102+C103+C104</f>
        <v>0</v>
      </c>
      <c r="D101" s="51">
        <f>D102+D103+D104</f>
        <v>0</v>
      </c>
      <c r="E101" s="51">
        <f t="shared" ref="E101" si="4">E102+E103+E104</f>
        <v>0</v>
      </c>
      <c r="F101" s="92">
        <f t="shared" ref="F101" si="5">F102+F103+F104</f>
        <v>0</v>
      </c>
    </row>
    <row r="102" spans="1:6" ht="30" customHeight="1" x14ac:dyDescent="0.25">
      <c r="A102" s="9"/>
      <c r="B102" s="8" t="s">
        <v>97</v>
      </c>
      <c r="C102" s="36">
        <v>0</v>
      </c>
      <c r="D102" s="36">
        <v>0</v>
      </c>
      <c r="E102" s="36"/>
      <c r="F102" s="82"/>
    </row>
    <row r="103" spans="1:6" ht="30" customHeight="1" x14ac:dyDescent="0.25">
      <c r="A103" s="9"/>
      <c r="B103" s="8" t="s">
        <v>98</v>
      </c>
      <c r="C103" s="36"/>
      <c r="D103" s="36"/>
      <c r="E103" s="36"/>
      <c r="F103" s="82">
        <v>0</v>
      </c>
    </row>
    <row r="104" spans="1:6" s="79" customFormat="1" ht="30" customHeight="1" x14ac:dyDescent="0.25">
      <c r="A104" s="9"/>
      <c r="B104" s="8" t="s">
        <v>99</v>
      </c>
      <c r="C104" s="36"/>
      <c r="D104" s="36"/>
      <c r="E104" s="36"/>
      <c r="F104" s="82">
        <v>0</v>
      </c>
    </row>
    <row r="105" spans="1:6" s="75" customFormat="1" ht="30" customHeight="1" x14ac:dyDescent="0.25">
      <c r="A105" s="49" t="s">
        <v>15</v>
      </c>
      <c r="B105" s="50" t="s">
        <v>100</v>
      </c>
      <c r="C105" s="51">
        <f>C106</f>
        <v>0</v>
      </c>
      <c r="D105" s="51">
        <f>D106</f>
        <v>0</v>
      </c>
      <c r="E105" s="51">
        <f t="shared" ref="E105:F105" si="6">E106</f>
        <v>0</v>
      </c>
      <c r="F105" s="92">
        <f t="shared" si="6"/>
        <v>0</v>
      </c>
    </row>
    <row r="106" spans="1:6" ht="30" customHeight="1" x14ac:dyDescent="0.25">
      <c r="A106" s="39"/>
      <c r="B106" s="16" t="s">
        <v>101</v>
      </c>
      <c r="C106" s="36">
        <v>0</v>
      </c>
      <c r="D106" s="36">
        <v>0</v>
      </c>
      <c r="E106" s="36"/>
      <c r="F106" s="82"/>
    </row>
    <row r="107" spans="1:6" s="52" customFormat="1" ht="30" customHeight="1" x14ac:dyDescent="0.25">
      <c r="A107" s="49" t="s">
        <v>19</v>
      </c>
      <c r="B107" s="50" t="s">
        <v>148</v>
      </c>
      <c r="C107" s="51">
        <f>C108</f>
        <v>0</v>
      </c>
      <c r="D107" s="51">
        <f>D108</f>
        <v>0</v>
      </c>
      <c r="E107" s="51">
        <f t="shared" ref="E107" si="7">E108</f>
        <v>0</v>
      </c>
      <c r="F107" s="92">
        <f>F108</f>
        <v>0</v>
      </c>
    </row>
    <row r="108" spans="1:6" s="6" customFormat="1" ht="30" customHeight="1" x14ac:dyDescent="0.25">
      <c r="A108" s="39"/>
      <c r="B108" s="16" t="s">
        <v>148</v>
      </c>
      <c r="C108" s="36"/>
      <c r="D108" s="36"/>
      <c r="E108" s="36"/>
      <c r="F108" s="82"/>
    </row>
    <row r="109" spans="1:6" s="75" customFormat="1" ht="30" customHeight="1" x14ac:dyDescent="0.25">
      <c r="A109" s="49" t="s">
        <v>21</v>
      </c>
      <c r="B109" s="50" t="s">
        <v>102</v>
      </c>
      <c r="C109" s="51">
        <f>C110+C111+C112+C113+C114+C115+C116+C117+C118+C119+C120+C121+C122+C123+C124+C125</f>
        <v>0</v>
      </c>
      <c r="D109" s="51">
        <f>D110+D111+D112+D113+D114+D115+D116+D117+D118+D119+D120+D121+D122+D123+D124+D125</f>
        <v>0</v>
      </c>
      <c r="E109" s="51">
        <f t="shared" ref="E109" si="8">E110+E111+E112+E113+E114+E115+E116+E117+E118+E119+E120+E121+E122+E123+E124+E125</f>
        <v>0</v>
      </c>
      <c r="F109" s="92">
        <f t="shared" ref="F109" si="9">F110+F111+F112+F113+F114+F115+F116+F117+F118+F119+F120+F121+F122+F123+F124+F125</f>
        <v>0</v>
      </c>
    </row>
    <row r="110" spans="1:6" ht="30" customHeight="1" x14ac:dyDescent="0.25">
      <c r="A110" s="9"/>
      <c r="B110" s="8" t="s">
        <v>103</v>
      </c>
      <c r="C110" s="36">
        <v>0</v>
      </c>
      <c r="D110" s="36">
        <v>0</v>
      </c>
      <c r="E110" s="36"/>
      <c r="F110" s="82"/>
    </row>
    <row r="111" spans="1:6" ht="30" customHeight="1" x14ac:dyDescent="0.25">
      <c r="A111" s="9"/>
      <c r="B111" s="8" t="s">
        <v>104</v>
      </c>
      <c r="C111" s="36">
        <v>0</v>
      </c>
      <c r="D111" s="36">
        <v>0</v>
      </c>
      <c r="E111" s="36"/>
      <c r="F111" s="82"/>
    </row>
    <row r="112" spans="1:6" ht="30" customHeight="1" x14ac:dyDescent="0.25">
      <c r="A112" s="9"/>
      <c r="B112" s="8" t="s">
        <v>105</v>
      </c>
      <c r="C112" s="36">
        <v>0</v>
      </c>
      <c r="D112" s="36">
        <v>0</v>
      </c>
      <c r="E112" s="36"/>
      <c r="F112" s="82"/>
    </row>
    <row r="113" spans="1:6" ht="30" customHeight="1" x14ac:dyDescent="0.25">
      <c r="A113" s="9" t="s">
        <v>1</v>
      </c>
      <c r="B113" s="8" t="s">
        <v>106</v>
      </c>
      <c r="C113" s="36">
        <v>0</v>
      </c>
      <c r="D113" s="36">
        <v>0</v>
      </c>
      <c r="E113" s="36"/>
      <c r="F113" s="82"/>
    </row>
    <row r="114" spans="1:6" ht="30" customHeight="1" x14ac:dyDescent="0.25">
      <c r="A114" s="9"/>
      <c r="B114" s="8" t="s">
        <v>107</v>
      </c>
      <c r="C114" s="36">
        <v>0</v>
      </c>
      <c r="D114" s="36">
        <v>0</v>
      </c>
      <c r="E114" s="36"/>
      <c r="F114" s="82"/>
    </row>
    <row r="115" spans="1:6" ht="30" customHeight="1" x14ac:dyDescent="0.25">
      <c r="A115" s="9"/>
      <c r="B115" s="8" t="s">
        <v>108</v>
      </c>
      <c r="C115" s="36">
        <v>0</v>
      </c>
      <c r="D115" s="36">
        <v>0</v>
      </c>
      <c r="E115" s="36"/>
      <c r="F115" s="82"/>
    </row>
    <row r="116" spans="1:6" ht="30" customHeight="1" x14ac:dyDescent="0.25">
      <c r="A116" s="9"/>
      <c r="B116" s="8" t="s">
        <v>109</v>
      </c>
      <c r="C116" s="36">
        <v>0</v>
      </c>
      <c r="D116" s="36">
        <v>0</v>
      </c>
      <c r="E116" s="36"/>
      <c r="F116" s="82"/>
    </row>
    <row r="117" spans="1:6" ht="30" customHeight="1" x14ac:dyDescent="0.25">
      <c r="A117" s="9"/>
      <c r="B117" s="8" t="s">
        <v>110</v>
      </c>
      <c r="C117" s="36">
        <v>0</v>
      </c>
      <c r="D117" s="36">
        <v>0</v>
      </c>
      <c r="E117" s="36"/>
      <c r="F117" s="82"/>
    </row>
    <row r="118" spans="1:6" ht="30" customHeight="1" x14ac:dyDescent="0.25">
      <c r="A118" s="9"/>
      <c r="B118" s="8" t="s">
        <v>111</v>
      </c>
      <c r="C118" s="36">
        <v>0</v>
      </c>
      <c r="D118" s="36">
        <v>0</v>
      </c>
      <c r="E118" s="36"/>
      <c r="F118" s="82"/>
    </row>
    <row r="119" spans="1:6" ht="30" customHeight="1" x14ac:dyDescent="0.25">
      <c r="A119" s="9"/>
      <c r="B119" s="8" t="s">
        <v>112</v>
      </c>
      <c r="C119" s="36">
        <v>0</v>
      </c>
      <c r="D119" s="36">
        <v>0</v>
      </c>
      <c r="E119" s="36"/>
      <c r="F119" s="82"/>
    </row>
    <row r="120" spans="1:6" ht="30" customHeight="1" x14ac:dyDescent="0.25">
      <c r="A120" s="9"/>
      <c r="B120" s="8" t="s">
        <v>113</v>
      </c>
      <c r="C120" s="36">
        <v>0</v>
      </c>
      <c r="D120" s="36">
        <v>0</v>
      </c>
      <c r="E120" s="36"/>
      <c r="F120" s="82"/>
    </row>
    <row r="121" spans="1:6" ht="30" customHeight="1" x14ac:dyDescent="0.25">
      <c r="A121" s="9"/>
      <c r="B121" s="8" t="s">
        <v>114</v>
      </c>
      <c r="C121" s="36">
        <v>0</v>
      </c>
      <c r="D121" s="36">
        <v>0</v>
      </c>
      <c r="E121" s="36"/>
      <c r="F121" s="82"/>
    </row>
    <row r="122" spans="1:6" ht="30" customHeight="1" x14ac:dyDescent="0.25">
      <c r="A122" s="9"/>
      <c r="B122" s="8" t="s">
        <v>115</v>
      </c>
      <c r="C122" s="36">
        <v>0</v>
      </c>
      <c r="D122" s="36">
        <v>0</v>
      </c>
      <c r="E122" s="36"/>
      <c r="F122" s="82"/>
    </row>
    <row r="123" spans="1:6" ht="30" customHeight="1" x14ac:dyDescent="0.25">
      <c r="A123" s="9"/>
      <c r="B123" s="8" t="s">
        <v>116</v>
      </c>
      <c r="C123" s="36">
        <v>0</v>
      </c>
      <c r="D123" s="36">
        <v>0</v>
      </c>
      <c r="E123" s="36"/>
      <c r="F123" s="82"/>
    </row>
    <row r="124" spans="1:6" ht="30" customHeight="1" x14ac:dyDescent="0.25">
      <c r="A124" s="9"/>
      <c r="B124" s="8" t="s">
        <v>117</v>
      </c>
      <c r="C124" s="36">
        <v>0</v>
      </c>
      <c r="D124" s="36">
        <v>0</v>
      </c>
      <c r="E124" s="36"/>
      <c r="F124" s="82"/>
    </row>
    <row r="125" spans="1:6" ht="30" customHeight="1" x14ac:dyDescent="0.25">
      <c r="A125" s="9"/>
      <c r="B125" s="8" t="s">
        <v>118</v>
      </c>
      <c r="C125" s="36">
        <v>0</v>
      </c>
      <c r="D125" s="36">
        <v>0</v>
      </c>
      <c r="E125" s="36"/>
      <c r="F125" s="82"/>
    </row>
    <row r="126" spans="1:6" s="75" customFormat="1" ht="30" customHeight="1" x14ac:dyDescent="0.25">
      <c r="A126" s="54" t="s">
        <v>23</v>
      </c>
      <c r="B126" s="55" t="s">
        <v>119</v>
      </c>
      <c r="C126" s="56">
        <f>C127+C128</f>
        <v>0</v>
      </c>
      <c r="D126" s="56">
        <f>D127+D128</f>
        <v>0</v>
      </c>
      <c r="E126" s="56">
        <f>E127+E128</f>
        <v>0</v>
      </c>
      <c r="F126" s="93">
        <f>F127+F128</f>
        <v>0</v>
      </c>
    </row>
    <row r="127" spans="1:6" ht="30" customHeight="1" x14ac:dyDescent="0.25">
      <c r="A127" s="9"/>
      <c r="B127" s="8" t="s">
        <v>120</v>
      </c>
      <c r="C127" s="36">
        <v>0</v>
      </c>
      <c r="D127" s="36">
        <v>0</v>
      </c>
      <c r="E127" s="36"/>
      <c r="F127" s="82"/>
    </row>
    <row r="128" spans="1:6" ht="30" customHeight="1" x14ac:dyDescent="0.25">
      <c r="A128" s="9"/>
      <c r="B128" s="8" t="s">
        <v>121</v>
      </c>
      <c r="C128" s="36"/>
      <c r="D128" s="36"/>
      <c r="E128" s="36"/>
      <c r="F128" s="82">
        <v>0</v>
      </c>
    </row>
    <row r="129" spans="1:6" s="75" customFormat="1" ht="30" customHeight="1" x14ac:dyDescent="0.25">
      <c r="A129" s="54" t="s">
        <v>25</v>
      </c>
      <c r="B129" s="55" t="s">
        <v>122</v>
      </c>
      <c r="C129" s="56">
        <f>C130+C131+C132+C133</f>
        <v>0</v>
      </c>
      <c r="D129" s="56">
        <f>D130+D131+D132+D133</f>
        <v>0</v>
      </c>
      <c r="E129" s="56">
        <f t="shared" ref="E129" si="10">E130+E131+E132+E133</f>
        <v>0</v>
      </c>
      <c r="F129" s="93">
        <f t="shared" ref="F129" si="11">F130+F131+F132+F133</f>
        <v>0</v>
      </c>
    </row>
    <row r="130" spans="1:6" s="72" customFormat="1" ht="30" customHeight="1" x14ac:dyDescent="0.25">
      <c r="A130" s="44"/>
      <c r="B130" s="18" t="s">
        <v>123</v>
      </c>
      <c r="C130" s="36">
        <v>0</v>
      </c>
      <c r="D130" s="36">
        <v>0</v>
      </c>
      <c r="E130" s="36"/>
      <c r="F130" s="82"/>
    </row>
    <row r="131" spans="1:6" ht="51" customHeight="1" x14ac:dyDescent="0.25">
      <c r="A131" s="9"/>
      <c r="B131" s="8" t="s">
        <v>124</v>
      </c>
      <c r="C131" s="36">
        <v>0</v>
      </c>
      <c r="D131" s="36">
        <v>0</v>
      </c>
      <c r="E131" s="36"/>
      <c r="F131" s="82"/>
    </row>
    <row r="132" spans="1:6" ht="30" customHeight="1" x14ac:dyDescent="0.25">
      <c r="A132" s="9"/>
      <c r="B132" s="8" t="s">
        <v>125</v>
      </c>
      <c r="C132" s="36">
        <v>0</v>
      </c>
      <c r="D132" s="36">
        <v>0</v>
      </c>
      <c r="E132" s="36"/>
      <c r="F132" s="82"/>
    </row>
    <row r="133" spans="1:6" ht="30" customHeight="1" x14ac:dyDescent="0.25">
      <c r="A133" s="9"/>
      <c r="B133" s="8" t="s">
        <v>126</v>
      </c>
      <c r="C133" s="36">
        <v>0</v>
      </c>
      <c r="D133" s="36">
        <v>0</v>
      </c>
      <c r="E133" s="36"/>
      <c r="F133" s="82"/>
    </row>
    <row r="134" spans="1:6" s="74" customFormat="1" ht="30" customHeight="1" x14ac:dyDescent="0.25">
      <c r="A134" s="12" t="s">
        <v>27</v>
      </c>
      <c r="B134" s="22" t="s">
        <v>128</v>
      </c>
      <c r="C134" s="26">
        <f t="shared" ref="C134" si="12">C9-C29</f>
        <v>0</v>
      </c>
      <c r="D134" s="26">
        <f t="shared" ref="D134:E134" si="13">D9-D29</f>
        <v>0</v>
      </c>
      <c r="E134" s="26">
        <f t="shared" si="13"/>
        <v>0</v>
      </c>
      <c r="F134" s="94">
        <f t="shared" ref="F134" si="14">F9-F29</f>
        <v>16000</v>
      </c>
    </row>
  </sheetData>
  <mergeCells count="13">
    <mergeCell ref="F6:F8"/>
    <mergeCell ref="F26:F28"/>
    <mergeCell ref="A26:A28"/>
    <mergeCell ref="B26:B28"/>
    <mergeCell ref="D26:D28"/>
    <mergeCell ref="E26:E28"/>
    <mergeCell ref="C26:C28"/>
    <mergeCell ref="B4:E4"/>
    <mergeCell ref="A6:A8"/>
    <mergeCell ref="B6:B8"/>
    <mergeCell ref="D6:D8"/>
    <mergeCell ref="E6:E8"/>
    <mergeCell ref="C6:C8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34"/>
  <sheetViews>
    <sheetView topLeftCell="A130" workbookViewId="0">
      <selection activeCell="C29" sqref="C29:E29"/>
    </sheetView>
  </sheetViews>
  <sheetFormatPr defaultRowHeight="15" x14ac:dyDescent="0.25"/>
  <cols>
    <col min="1" max="1" width="7.140625" style="38" customWidth="1"/>
    <col min="2" max="2" width="31.140625" style="45" customWidth="1"/>
    <col min="3" max="3" width="17.5703125" style="27" customWidth="1"/>
    <col min="4" max="5" width="19.42578125" style="27" customWidth="1"/>
    <col min="6" max="16384" width="9.140625" style="45"/>
  </cols>
  <sheetData>
    <row r="1" spans="1:5" x14ac:dyDescent="0.25">
      <c r="A1" s="29"/>
      <c r="B1" s="30"/>
      <c r="C1" s="31"/>
      <c r="D1" s="31"/>
      <c r="E1" s="31"/>
    </row>
    <row r="2" spans="1:5" s="75" customFormat="1" x14ac:dyDescent="0.25">
      <c r="A2" s="64"/>
      <c r="B2" s="14" t="s">
        <v>0</v>
      </c>
      <c r="C2" s="65"/>
      <c r="D2" s="65"/>
      <c r="E2" s="65"/>
    </row>
    <row r="3" spans="1:5" s="75" customFormat="1" ht="15.75" x14ac:dyDescent="0.25">
      <c r="A3" s="66" t="s">
        <v>1</v>
      </c>
      <c r="B3" s="81" t="s">
        <v>141</v>
      </c>
      <c r="C3" s="25"/>
      <c r="D3" s="25"/>
      <c r="E3" s="25"/>
    </row>
    <row r="4" spans="1:5" s="75" customFormat="1" ht="15.75" x14ac:dyDescent="0.25">
      <c r="A4" s="66"/>
      <c r="B4" s="144" t="s">
        <v>145</v>
      </c>
      <c r="C4" s="144"/>
      <c r="D4" s="144"/>
      <c r="E4" s="67"/>
    </row>
    <row r="5" spans="1:5" ht="15.75" x14ac:dyDescent="0.25">
      <c r="A5" s="32"/>
      <c r="B5" s="30"/>
      <c r="C5" s="31"/>
      <c r="D5" s="31"/>
      <c r="E5" s="31"/>
    </row>
    <row r="6" spans="1:5" s="73" customFormat="1" ht="15" customHeight="1" x14ac:dyDescent="0.25">
      <c r="A6" s="145" t="s">
        <v>1</v>
      </c>
      <c r="B6" s="148" t="s">
        <v>2</v>
      </c>
      <c r="C6" s="151" t="s">
        <v>146</v>
      </c>
      <c r="D6" s="151" t="s">
        <v>147</v>
      </c>
      <c r="E6" s="151" t="s">
        <v>140</v>
      </c>
    </row>
    <row r="7" spans="1:5" s="73" customFormat="1" ht="15" customHeight="1" x14ac:dyDescent="0.25">
      <c r="A7" s="146"/>
      <c r="B7" s="149"/>
      <c r="C7" s="152"/>
      <c r="D7" s="152"/>
      <c r="E7" s="152"/>
    </row>
    <row r="8" spans="1:5" s="73" customFormat="1" ht="70.5" customHeight="1" x14ac:dyDescent="0.25">
      <c r="A8" s="147"/>
      <c r="B8" s="150"/>
      <c r="C8" s="153"/>
      <c r="D8" s="153"/>
      <c r="E8" s="153"/>
    </row>
    <row r="9" spans="1:5" s="73" customFormat="1" ht="30" customHeight="1" x14ac:dyDescent="0.25">
      <c r="A9" s="2" t="s">
        <v>3</v>
      </c>
      <c r="B9" s="15" t="s">
        <v>4</v>
      </c>
      <c r="C9" s="3">
        <f>C10+C11+C12+C13+C14+C15+C16+C17+C18+C19+C20+C21+C22+C23+C24+C25</f>
        <v>0</v>
      </c>
      <c r="D9" s="3">
        <f>D10+D11+D12+D13+D14+D15+D16+D17+D18+D19+D20+D21+D22+D23+D24+D25</f>
        <v>0</v>
      </c>
      <c r="E9" s="3">
        <f>E10+E11+E12+E13+E14+E15+E16+E17+E18+E19+E20+E21+E22+E23+E24+E25</f>
        <v>0</v>
      </c>
    </row>
    <row r="10" spans="1:5" ht="30" customHeight="1" x14ac:dyDescent="0.25">
      <c r="A10" s="35" t="s">
        <v>5</v>
      </c>
      <c r="B10" s="16" t="s">
        <v>6</v>
      </c>
      <c r="C10" s="36"/>
      <c r="D10" s="36"/>
      <c r="E10" s="36"/>
    </row>
    <row r="11" spans="1:5" ht="30" customHeight="1" x14ac:dyDescent="0.25">
      <c r="A11" s="37" t="s">
        <v>7</v>
      </c>
      <c r="B11" s="8" t="s">
        <v>8</v>
      </c>
      <c r="C11" s="36"/>
      <c r="D11" s="36"/>
      <c r="E11" s="36"/>
    </row>
    <row r="12" spans="1:5" ht="30" customHeight="1" x14ac:dyDescent="0.25">
      <c r="A12" s="37" t="s">
        <v>9</v>
      </c>
      <c r="B12" s="8" t="s">
        <v>10</v>
      </c>
      <c r="C12" s="36"/>
      <c r="D12" s="36"/>
      <c r="E12" s="36"/>
    </row>
    <row r="13" spans="1:5" ht="30" customHeight="1" x14ac:dyDescent="0.25">
      <c r="A13" s="35" t="s">
        <v>11</v>
      </c>
      <c r="B13" s="8" t="s">
        <v>12</v>
      </c>
      <c r="C13" s="36"/>
      <c r="D13" s="36"/>
      <c r="E13" s="36"/>
    </row>
    <row r="14" spans="1:5" ht="30" customHeight="1" x14ac:dyDescent="0.25">
      <c r="A14" s="37" t="s">
        <v>13</v>
      </c>
      <c r="B14" s="8" t="s">
        <v>14</v>
      </c>
      <c r="C14" s="36"/>
      <c r="D14" s="36"/>
      <c r="E14" s="36"/>
    </row>
    <row r="15" spans="1:5" ht="30" customHeight="1" x14ac:dyDescent="0.25">
      <c r="A15" s="37" t="s">
        <v>15</v>
      </c>
      <c r="B15" s="8" t="s">
        <v>16</v>
      </c>
      <c r="C15" s="36"/>
      <c r="D15" s="36"/>
      <c r="E15" s="36"/>
    </row>
    <row r="16" spans="1:5" ht="30" customHeight="1" x14ac:dyDescent="0.25">
      <c r="A16" s="35" t="s">
        <v>17</v>
      </c>
      <c r="B16" s="8" t="s">
        <v>18</v>
      </c>
      <c r="C16" s="36"/>
      <c r="D16" s="36"/>
      <c r="E16" s="36"/>
    </row>
    <row r="17" spans="1:5" ht="30" customHeight="1" x14ac:dyDescent="0.25">
      <c r="A17" s="37" t="s">
        <v>19</v>
      </c>
      <c r="B17" s="8" t="s">
        <v>20</v>
      </c>
      <c r="C17" s="36"/>
      <c r="D17" s="36"/>
      <c r="E17" s="36"/>
    </row>
    <row r="18" spans="1:5" ht="30" customHeight="1" x14ac:dyDescent="0.25">
      <c r="A18" s="37" t="s">
        <v>21</v>
      </c>
      <c r="B18" s="8" t="s">
        <v>22</v>
      </c>
      <c r="C18" s="36"/>
      <c r="D18" s="36"/>
      <c r="E18" s="36"/>
    </row>
    <row r="19" spans="1:5" ht="30" customHeight="1" x14ac:dyDescent="0.25">
      <c r="A19" s="35" t="s">
        <v>23</v>
      </c>
      <c r="B19" s="8" t="s">
        <v>24</v>
      </c>
      <c r="C19" s="36"/>
      <c r="D19" s="36"/>
      <c r="E19" s="36"/>
    </row>
    <row r="20" spans="1:5" ht="30" customHeight="1" x14ac:dyDescent="0.25">
      <c r="A20" s="37" t="s">
        <v>25</v>
      </c>
      <c r="B20" s="8" t="s">
        <v>26</v>
      </c>
      <c r="C20" s="36"/>
      <c r="D20" s="36"/>
      <c r="E20" s="36"/>
    </row>
    <row r="21" spans="1:5" ht="30" customHeight="1" x14ac:dyDescent="0.25">
      <c r="A21" s="37" t="s">
        <v>27</v>
      </c>
      <c r="B21" s="8" t="s">
        <v>28</v>
      </c>
      <c r="C21" s="36"/>
      <c r="D21" s="36"/>
      <c r="E21" s="36"/>
    </row>
    <row r="22" spans="1:5" ht="30" customHeight="1" x14ac:dyDescent="0.25">
      <c r="A22" s="35" t="s">
        <v>29</v>
      </c>
      <c r="B22" s="8" t="s">
        <v>30</v>
      </c>
      <c r="C22" s="36"/>
      <c r="D22" s="36"/>
      <c r="E22" s="36"/>
    </row>
    <row r="23" spans="1:5" ht="30" customHeight="1" x14ac:dyDescent="0.25">
      <c r="A23" s="37" t="s">
        <v>31</v>
      </c>
      <c r="B23" s="8" t="s">
        <v>32</v>
      </c>
      <c r="C23" s="36"/>
      <c r="D23" s="36"/>
      <c r="E23" s="36"/>
    </row>
    <row r="24" spans="1:5" ht="30" customHeight="1" x14ac:dyDescent="0.25">
      <c r="A24" s="37" t="s">
        <v>33</v>
      </c>
      <c r="B24" s="8" t="s">
        <v>34</v>
      </c>
      <c r="C24" s="36"/>
      <c r="D24" s="36"/>
      <c r="E24" s="36"/>
    </row>
    <row r="25" spans="1:5" ht="30" customHeight="1" x14ac:dyDescent="0.25">
      <c r="A25" s="35" t="s">
        <v>35</v>
      </c>
      <c r="B25" s="8" t="s">
        <v>36</v>
      </c>
      <c r="C25" s="36"/>
      <c r="D25" s="36"/>
      <c r="E25" s="36"/>
    </row>
    <row r="26" spans="1:5" s="73" customFormat="1" ht="30" customHeight="1" x14ac:dyDescent="0.25">
      <c r="A26" s="145" t="s">
        <v>1</v>
      </c>
      <c r="B26" s="157" t="s">
        <v>37</v>
      </c>
      <c r="C26" s="151" t="s">
        <v>146</v>
      </c>
      <c r="D26" s="151" t="s">
        <v>147</v>
      </c>
      <c r="E26" s="151" t="s">
        <v>140</v>
      </c>
    </row>
    <row r="27" spans="1:5" s="73" customFormat="1" ht="39" customHeight="1" x14ac:dyDescent="0.25">
      <c r="A27" s="146"/>
      <c r="B27" s="158"/>
      <c r="C27" s="152"/>
      <c r="D27" s="152"/>
      <c r="E27" s="152"/>
    </row>
    <row r="28" spans="1:5" s="73" customFormat="1" ht="17.25" customHeight="1" x14ac:dyDescent="0.25">
      <c r="A28" s="147"/>
      <c r="B28" s="159"/>
      <c r="C28" s="153"/>
      <c r="D28" s="153"/>
      <c r="E28" s="153"/>
    </row>
    <row r="29" spans="1:5" s="73" customFormat="1" ht="30" customHeight="1" x14ac:dyDescent="0.25">
      <c r="A29" s="4" t="s">
        <v>38</v>
      </c>
      <c r="B29" s="17" t="s">
        <v>39</v>
      </c>
      <c r="C29" s="5">
        <f>C31+C48+C99+C101+C105+C109+C126+C129+C107</f>
        <v>0</v>
      </c>
      <c r="D29" s="5">
        <f t="shared" ref="D29:E29" si="0">D31+D48+D99+D101+D105+D109+D126+D129+D107</f>
        <v>0</v>
      </c>
      <c r="E29" s="5">
        <f t="shared" si="0"/>
        <v>0</v>
      </c>
    </row>
    <row r="30" spans="1:5" ht="30" customHeight="1" x14ac:dyDescent="0.25">
      <c r="A30" s="39"/>
      <c r="B30" s="16"/>
      <c r="C30" s="36"/>
      <c r="D30" s="36"/>
      <c r="E30" s="36"/>
    </row>
    <row r="31" spans="1:5" s="75" customFormat="1" ht="30" customHeight="1" x14ac:dyDescent="0.25">
      <c r="A31" s="49" t="s">
        <v>5</v>
      </c>
      <c r="B31" s="50" t="s">
        <v>40</v>
      </c>
      <c r="C31" s="51">
        <f>C32+C33+C34+C35+C36+C37+C38+C39+C40+C41+C42+C43+C44+C45+C46+C47</f>
        <v>0</v>
      </c>
      <c r="D31" s="51">
        <f t="shared" ref="D31" si="1">D32+D33+D34+D35+D36+D37+D38+D39+D40+D41+D42+D43+D44+D45+D46+D47</f>
        <v>0</v>
      </c>
      <c r="E31" s="51">
        <f t="shared" ref="E31" si="2">E32+E33+E34+E35+E36+E37+E38+E39+E40+E41+E42+E43+E44+E45+E46+E47</f>
        <v>0</v>
      </c>
    </row>
    <row r="32" spans="1:5" s="72" customFormat="1" ht="30" customHeight="1" x14ac:dyDescent="0.25">
      <c r="A32" s="42"/>
      <c r="B32" s="18" t="s">
        <v>41</v>
      </c>
      <c r="C32" s="36"/>
      <c r="D32" s="36"/>
      <c r="E32" s="36"/>
    </row>
    <row r="33" spans="1:5" s="72" customFormat="1" ht="30" customHeight="1" x14ac:dyDescent="0.25">
      <c r="A33" s="42"/>
      <c r="B33" s="18" t="s">
        <v>42</v>
      </c>
      <c r="C33" s="36"/>
      <c r="D33" s="36"/>
      <c r="E33" s="36"/>
    </row>
    <row r="34" spans="1:5" ht="30" customHeight="1" x14ac:dyDescent="0.25">
      <c r="A34" s="9" t="s">
        <v>1</v>
      </c>
      <c r="B34" s="8" t="s">
        <v>43</v>
      </c>
      <c r="C34" s="36"/>
      <c r="D34" s="36"/>
      <c r="E34" s="36"/>
    </row>
    <row r="35" spans="1:5" ht="30" customHeight="1" x14ac:dyDescent="0.25">
      <c r="A35" s="9"/>
      <c r="B35" s="8" t="s">
        <v>44</v>
      </c>
      <c r="C35" s="36"/>
      <c r="D35" s="36"/>
      <c r="E35" s="36"/>
    </row>
    <row r="36" spans="1:5" ht="30" customHeight="1" x14ac:dyDescent="0.25">
      <c r="A36" s="9"/>
      <c r="B36" s="8" t="s">
        <v>45</v>
      </c>
      <c r="C36" s="36"/>
      <c r="D36" s="36"/>
      <c r="E36" s="36"/>
    </row>
    <row r="37" spans="1:5" ht="30" customHeight="1" x14ac:dyDescent="0.25">
      <c r="A37" s="9" t="s">
        <v>1</v>
      </c>
      <c r="B37" s="8" t="s">
        <v>46</v>
      </c>
      <c r="C37" s="36"/>
      <c r="D37" s="36"/>
      <c r="E37" s="36"/>
    </row>
    <row r="38" spans="1:5" ht="30" customHeight="1" x14ac:dyDescent="0.25">
      <c r="A38" s="9"/>
      <c r="B38" s="8" t="s">
        <v>47</v>
      </c>
      <c r="C38" s="36"/>
      <c r="D38" s="36"/>
      <c r="E38" s="36"/>
    </row>
    <row r="39" spans="1:5" ht="30" customHeight="1" x14ac:dyDescent="0.25">
      <c r="A39" s="9"/>
      <c r="B39" s="8" t="s">
        <v>48</v>
      </c>
      <c r="C39" s="36"/>
      <c r="D39" s="36"/>
      <c r="E39" s="36"/>
    </row>
    <row r="40" spans="1:5" ht="30" customHeight="1" x14ac:dyDescent="0.25">
      <c r="A40" s="9"/>
      <c r="B40" s="8" t="s">
        <v>49</v>
      </c>
      <c r="C40" s="36"/>
      <c r="D40" s="36"/>
      <c r="E40" s="36"/>
    </row>
    <row r="41" spans="1:5" ht="30" customHeight="1" x14ac:dyDescent="0.25">
      <c r="A41" s="9"/>
      <c r="B41" s="8" t="s">
        <v>133</v>
      </c>
      <c r="C41" s="36"/>
      <c r="D41" s="36"/>
      <c r="E41" s="36"/>
    </row>
    <row r="42" spans="1:5" ht="30" customHeight="1" x14ac:dyDescent="0.25">
      <c r="A42" s="9"/>
      <c r="B42" s="8" t="s">
        <v>139</v>
      </c>
      <c r="C42" s="36"/>
      <c r="D42" s="36"/>
      <c r="E42" s="36"/>
    </row>
    <row r="43" spans="1:5" ht="30" customHeight="1" x14ac:dyDescent="0.25">
      <c r="A43" s="9"/>
      <c r="B43" s="8" t="s">
        <v>50</v>
      </c>
      <c r="C43" s="36"/>
      <c r="D43" s="36"/>
      <c r="E43" s="36"/>
    </row>
    <row r="44" spans="1:5" ht="30" customHeight="1" x14ac:dyDescent="0.25">
      <c r="A44" s="9"/>
      <c r="B44" s="8" t="s">
        <v>51</v>
      </c>
      <c r="C44" s="36"/>
      <c r="D44" s="36"/>
      <c r="E44" s="36"/>
    </row>
    <row r="45" spans="1:5" ht="30" customHeight="1" x14ac:dyDescent="0.25">
      <c r="A45" s="9"/>
      <c r="B45" s="8" t="s">
        <v>134</v>
      </c>
      <c r="C45" s="36"/>
      <c r="D45" s="36"/>
      <c r="E45" s="36"/>
    </row>
    <row r="46" spans="1:5" ht="30" customHeight="1" x14ac:dyDescent="0.25">
      <c r="A46" s="9"/>
      <c r="B46" s="8"/>
      <c r="C46" s="36"/>
      <c r="D46" s="36"/>
      <c r="E46" s="36"/>
    </row>
    <row r="47" spans="1:5" ht="30" customHeight="1" x14ac:dyDescent="0.25">
      <c r="A47" s="9"/>
      <c r="B47" s="8" t="s">
        <v>52</v>
      </c>
      <c r="C47" s="36"/>
      <c r="D47" s="36"/>
      <c r="E47" s="36"/>
    </row>
    <row r="48" spans="1:5" s="75" customFormat="1" ht="30" customHeight="1" x14ac:dyDescent="0.25">
      <c r="A48" s="49" t="s">
        <v>7</v>
      </c>
      <c r="B48" s="50" t="s">
        <v>53</v>
      </c>
      <c r="C48" s="51">
        <f>C49+C50+C51+C52+C53+C54+C55+C56+C57+C58+C59+C60+C61+C62+C63+C64+C65+C66+C67+C68+C69+C70+C71+C72+C73+C75+C76+C77+C78+C79+C80+C81+C82+C83+C84+C85+C86+C87+C88+C89+C90+C91+C92+C93+C94+C95+C96+C97+C98+C74</f>
        <v>0</v>
      </c>
      <c r="D48" s="51">
        <f t="shared" ref="D48" si="3">D49+D50+D51+D52+D53+D54+D55+D56+D57+D58+D59+D60+D61+D62+D63+D64+D65+D66+D67+D68+D69+D70+D71+D72+D73+D75+D76+D77+D78+D79+D80+D81+D82+D83+D84+D85+D86+D87+D88+D89+D90+D91+D92+D93+D94+D95+D96+D97+D98+D74</f>
        <v>0</v>
      </c>
      <c r="E48" s="51">
        <f t="shared" ref="E48" si="4">E49+E50+E51+E52+E53+E54+E55+E56+E57+E58+E59+E60+E61+E62+E63+E64+E65+E66+E67+E68+E69+E70+E71+E72+E73+E75+E76+E77+E78+E79+E80+E81+E82+E83+E84+E85+E86+E87+E88+E89+E90+E91+E92+E93+E94+E95+E96+E97+E98+E74</f>
        <v>0</v>
      </c>
    </row>
    <row r="49" spans="1:5" ht="30" customHeight="1" x14ac:dyDescent="0.25">
      <c r="A49" s="9"/>
      <c r="B49" s="8" t="s">
        <v>54</v>
      </c>
      <c r="C49" s="36"/>
      <c r="D49" s="36"/>
      <c r="E49" s="36"/>
    </row>
    <row r="50" spans="1:5" ht="30" customHeight="1" x14ac:dyDescent="0.25">
      <c r="A50" s="9"/>
      <c r="B50" s="8" t="s">
        <v>55</v>
      </c>
      <c r="C50" s="36"/>
      <c r="D50" s="36"/>
      <c r="E50" s="36"/>
    </row>
    <row r="51" spans="1:5" ht="30" customHeight="1" x14ac:dyDescent="0.25">
      <c r="A51" s="9"/>
      <c r="B51" s="8" t="s">
        <v>56</v>
      </c>
      <c r="C51" s="36"/>
      <c r="D51" s="36"/>
      <c r="E51" s="36"/>
    </row>
    <row r="52" spans="1:5" ht="30" customHeight="1" x14ac:dyDescent="0.25">
      <c r="A52" s="9"/>
      <c r="B52" s="8" t="s">
        <v>57</v>
      </c>
      <c r="C52" s="36"/>
      <c r="D52" s="36"/>
      <c r="E52" s="36"/>
    </row>
    <row r="53" spans="1:5" ht="30" customHeight="1" x14ac:dyDescent="0.25">
      <c r="A53" s="9"/>
      <c r="B53" s="8" t="s">
        <v>58</v>
      </c>
      <c r="C53" s="36"/>
      <c r="D53" s="36"/>
      <c r="E53" s="36"/>
    </row>
    <row r="54" spans="1:5" ht="30" customHeight="1" x14ac:dyDescent="0.25">
      <c r="A54" s="9"/>
      <c r="B54" s="8" t="s">
        <v>59</v>
      </c>
      <c r="C54" s="36"/>
      <c r="D54" s="36"/>
      <c r="E54" s="36"/>
    </row>
    <row r="55" spans="1:5" ht="30" customHeight="1" x14ac:dyDescent="0.25">
      <c r="A55" s="9"/>
      <c r="B55" s="19" t="s">
        <v>60</v>
      </c>
      <c r="C55" s="36"/>
      <c r="D55" s="36"/>
      <c r="E55" s="36"/>
    </row>
    <row r="56" spans="1:5" ht="30" customHeight="1" x14ac:dyDescent="0.25">
      <c r="A56" s="9"/>
      <c r="B56" s="19" t="s">
        <v>61</v>
      </c>
      <c r="C56" s="36"/>
      <c r="D56" s="36"/>
      <c r="E56" s="36"/>
    </row>
    <row r="57" spans="1:5" ht="30" customHeight="1" x14ac:dyDescent="0.25">
      <c r="A57" s="9"/>
      <c r="B57" s="8" t="s">
        <v>62</v>
      </c>
      <c r="C57" s="36"/>
      <c r="D57" s="36"/>
      <c r="E57" s="36"/>
    </row>
    <row r="58" spans="1:5" ht="30" customHeight="1" x14ac:dyDescent="0.25">
      <c r="A58" s="9"/>
      <c r="B58" s="8" t="s">
        <v>135</v>
      </c>
      <c r="C58" s="36"/>
      <c r="D58" s="36"/>
      <c r="E58" s="36"/>
    </row>
    <row r="59" spans="1:5" ht="30" customHeight="1" x14ac:dyDescent="0.25">
      <c r="A59" s="9"/>
      <c r="B59" s="8"/>
      <c r="C59" s="36"/>
      <c r="D59" s="36"/>
      <c r="E59" s="36"/>
    </row>
    <row r="60" spans="1:5" ht="30" customHeight="1" x14ac:dyDescent="0.25">
      <c r="A60" s="9"/>
      <c r="B60" s="8" t="s">
        <v>63</v>
      </c>
      <c r="C60" s="36"/>
      <c r="D60" s="36"/>
      <c r="E60" s="36"/>
    </row>
    <row r="61" spans="1:5" ht="30" customHeight="1" x14ac:dyDescent="0.25">
      <c r="A61" s="9"/>
      <c r="B61" s="8" t="s">
        <v>64</v>
      </c>
      <c r="C61" s="36"/>
      <c r="D61" s="36"/>
      <c r="E61" s="36"/>
    </row>
    <row r="62" spans="1:5" ht="30" customHeight="1" x14ac:dyDescent="0.25">
      <c r="A62" s="9"/>
      <c r="B62" s="8" t="s">
        <v>65</v>
      </c>
      <c r="C62" s="36"/>
      <c r="D62" s="36"/>
      <c r="E62" s="36"/>
    </row>
    <row r="63" spans="1:5" ht="30" customHeight="1" x14ac:dyDescent="0.25">
      <c r="A63" s="9"/>
      <c r="B63" s="8" t="s">
        <v>136</v>
      </c>
      <c r="C63" s="36"/>
      <c r="D63" s="36"/>
      <c r="E63" s="36"/>
    </row>
    <row r="64" spans="1:5" ht="30" customHeight="1" x14ac:dyDescent="0.25">
      <c r="A64" s="9"/>
      <c r="B64" s="8"/>
      <c r="C64" s="36"/>
      <c r="D64" s="36"/>
      <c r="E64" s="36"/>
    </row>
    <row r="65" spans="1:5" ht="30" customHeight="1" x14ac:dyDescent="0.25">
      <c r="A65" s="9"/>
      <c r="B65" s="8" t="s">
        <v>66</v>
      </c>
      <c r="C65" s="36"/>
      <c r="D65" s="36"/>
      <c r="E65" s="36"/>
    </row>
    <row r="66" spans="1:5" ht="30" customHeight="1" x14ac:dyDescent="0.25">
      <c r="A66" s="9"/>
      <c r="B66" s="8" t="s">
        <v>67</v>
      </c>
      <c r="C66" s="36"/>
      <c r="D66" s="36"/>
      <c r="E66" s="36"/>
    </row>
    <row r="67" spans="1:5" ht="30" customHeight="1" x14ac:dyDescent="0.25">
      <c r="A67" s="9"/>
      <c r="B67" s="8" t="s">
        <v>68</v>
      </c>
      <c r="C67" s="36"/>
      <c r="D67" s="36"/>
      <c r="E67" s="36"/>
    </row>
    <row r="68" spans="1:5" ht="30" customHeight="1" x14ac:dyDescent="0.25">
      <c r="A68" s="9"/>
      <c r="B68" s="8" t="s">
        <v>137</v>
      </c>
      <c r="C68" s="36"/>
      <c r="D68" s="36"/>
      <c r="E68" s="36"/>
    </row>
    <row r="69" spans="1:5" ht="30" customHeight="1" x14ac:dyDescent="0.25">
      <c r="A69" s="9"/>
      <c r="B69" s="8" t="s">
        <v>138</v>
      </c>
      <c r="C69" s="36"/>
      <c r="D69" s="36"/>
      <c r="E69" s="36"/>
    </row>
    <row r="70" spans="1:5" ht="30" customHeight="1" x14ac:dyDescent="0.25">
      <c r="A70" s="9"/>
      <c r="B70" s="8" t="s">
        <v>69</v>
      </c>
      <c r="C70" s="36"/>
      <c r="D70" s="36"/>
      <c r="E70" s="36"/>
    </row>
    <row r="71" spans="1:5" ht="30" customHeight="1" x14ac:dyDescent="0.25">
      <c r="A71" s="9"/>
      <c r="B71" s="8" t="s">
        <v>70</v>
      </c>
      <c r="C71" s="36"/>
      <c r="D71" s="36"/>
      <c r="E71" s="36"/>
    </row>
    <row r="72" spans="1:5" ht="30" customHeight="1" x14ac:dyDescent="0.25">
      <c r="A72" s="9"/>
      <c r="B72" s="8" t="s">
        <v>71</v>
      </c>
      <c r="C72" s="36"/>
      <c r="D72" s="36"/>
      <c r="E72" s="36"/>
    </row>
    <row r="73" spans="1:5" ht="30" customHeight="1" x14ac:dyDescent="0.25">
      <c r="A73" s="9"/>
      <c r="B73" s="8" t="s">
        <v>72</v>
      </c>
      <c r="C73" s="36"/>
      <c r="D73" s="36"/>
      <c r="E73" s="36"/>
    </row>
    <row r="74" spans="1:5" ht="30" customHeight="1" x14ac:dyDescent="0.25">
      <c r="A74" s="9"/>
      <c r="B74" s="8" t="s">
        <v>73</v>
      </c>
      <c r="C74" s="36"/>
      <c r="D74" s="36"/>
      <c r="E74" s="36"/>
    </row>
    <row r="75" spans="1:5" ht="30" customHeight="1" x14ac:dyDescent="0.25">
      <c r="A75" s="9"/>
      <c r="B75" s="8" t="s">
        <v>74</v>
      </c>
      <c r="C75" s="36"/>
      <c r="D75" s="36"/>
      <c r="E75" s="36"/>
    </row>
    <row r="76" spans="1:5" ht="30" customHeight="1" x14ac:dyDescent="0.25">
      <c r="A76" s="9"/>
      <c r="B76" s="8" t="s">
        <v>75</v>
      </c>
      <c r="C76" s="36"/>
      <c r="D76" s="36"/>
      <c r="E76" s="36"/>
    </row>
    <row r="77" spans="1:5" ht="30" customHeight="1" x14ac:dyDescent="0.25">
      <c r="A77" s="9"/>
      <c r="B77" s="8" t="s">
        <v>76</v>
      </c>
      <c r="C77" s="36"/>
      <c r="D77" s="36"/>
      <c r="E77" s="36"/>
    </row>
    <row r="78" spans="1:5" ht="30" customHeight="1" x14ac:dyDescent="0.25">
      <c r="A78" s="9"/>
      <c r="B78" s="8" t="s">
        <v>77</v>
      </c>
      <c r="C78" s="36"/>
      <c r="D78" s="36"/>
      <c r="E78" s="36"/>
    </row>
    <row r="79" spans="1:5" ht="36.75" customHeight="1" x14ac:dyDescent="0.25">
      <c r="A79" s="9"/>
      <c r="B79" s="8" t="s">
        <v>78</v>
      </c>
      <c r="C79" s="36"/>
      <c r="D79" s="36"/>
      <c r="E79" s="36"/>
    </row>
    <row r="80" spans="1:5" ht="30" customHeight="1" x14ac:dyDescent="0.25">
      <c r="A80" s="9"/>
      <c r="B80" s="8" t="s">
        <v>79</v>
      </c>
      <c r="C80" s="36"/>
      <c r="D80" s="36"/>
      <c r="E80" s="36"/>
    </row>
    <row r="81" spans="1:5" ht="30" customHeight="1" x14ac:dyDescent="0.25">
      <c r="A81" s="9"/>
      <c r="B81" s="8" t="s">
        <v>80</v>
      </c>
      <c r="C81" s="36"/>
      <c r="D81" s="36"/>
      <c r="E81" s="36"/>
    </row>
    <row r="82" spans="1:5" ht="30" customHeight="1" x14ac:dyDescent="0.25">
      <c r="A82" s="9"/>
      <c r="B82" s="8" t="s">
        <v>81</v>
      </c>
      <c r="C82" s="36"/>
      <c r="D82" s="36"/>
      <c r="E82" s="36"/>
    </row>
    <row r="83" spans="1:5" ht="30" customHeight="1" x14ac:dyDescent="0.25">
      <c r="A83" s="9"/>
      <c r="B83" s="8" t="s">
        <v>82</v>
      </c>
      <c r="C83" s="36"/>
      <c r="D83" s="36"/>
      <c r="E83" s="36"/>
    </row>
    <row r="84" spans="1:5" ht="30" customHeight="1" x14ac:dyDescent="0.25">
      <c r="A84" s="9"/>
      <c r="B84" s="8" t="s">
        <v>83</v>
      </c>
      <c r="C84" s="36"/>
      <c r="D84" s="36"/>
      <c r="E84" s="36"/>
    </row>
    <row r="85" spans="1:5" ht="30" customHeight="1" x14ac:dyDescent="0.25">
      <c r="A85" s="9"/>
      <c r="B85" s="8" t="s">
        <v>84</v>
      </c>
      <c r="C85" s="36"/>
      <c r="D85" s="36"/>
      <c r="E85" s="36"/>
    </row>
    <row r="86" spans="1:5" ht="30" customHeight="1" x14ac:dyDescent="0.25">
      <c r="A86" s="9"/>
      <c r="B86" s="8" t="s">
        <v>85</v>
      </c>
      <c r="C86" s="36"/>
      <c r="D86" s="36"/>
      <c r="E86" s="36"/>
    </row>
    <row r="87" spans="1:5" ht="30" customHeight="1" x14ac:dyDescent="0.25">
      <c r="A87" s="9"/>
      <c r="B87" s="8" t="s">
        <v>131</v>
      </c>
      <c r="C87" s="36"/>
      <c r="D87" s="36"/>
      <c r="E87" s="36"/>
    </row>
    <row r="88" spans="1:5" ht="30" customHeight="1" x14ac:dyDescent="0.25">
      <c r="A88" s="9"/>
      <c r="B88" s="8" t="s">
        <v>86</v>
      </c>
      <c r="C88" s="36"/>
      <c r="D88" s="36"/>
      <c r="E88" s="36"/>
    </row>
    <row r="89" spans="1:5" ht="30" customHeight="1" x14ac:dyDescent="0.25">
      <c r="A89" s="9"/>
      <c r="B89" s="8" t="s">
        <v>87</v>
      </c>
      <c r="C89" s="36"/>
      <c r="D89" s="36"/>
      <c r="E89" s="36"/>
    </row>
    <row r="90" spans="1:5" ht="30" customHeight="1" x14ac:dyDescent="0.25">
      <c r="A90" s="9"/>
      <c r="B90" s="8" t="s">
        <v>88</v>
      </c>
      <c r="C90" s="36"/>
      <c r="D90" s="36"/>
      <c r="E90" s="36"/>
    </row>
    <row r="91" spans="1:5" ht="30" customHeight="1" x14ac:dyDescent="0.25">
      <c r="A91" s="9"/>
      <c r="B91" s="8" t="s">
        <v>89</v>
      </c>
      <c r="C91" s="36"/>
      <c r="D91" s="36"/>
      <c r="E91" s="36"/>
    </row>
    <row r="92" spans="1:5" ht="30" customHeight="1" x14ac:dyDescent="0.25">
      <c r="A92" s="9"/>
      <c r="B92" s="8" t="s">
        <v>90</v>
      </c>
      <c r="C92" s="36"/>
      <c r="D92" s="36"/>
      <c r="E92" s="36"/>
    </row>
    <row r="93" spans="1:5" ht="30" customHeight="1" x14ac:dyDescent="0.25">
      <c r="A93" s="9"/>
      <c r="B93" s="8"/>
      <c r="C93" s="36"/>
      <c r="D93" s="36"/>
      <c r="E93" s="36"/>
    </row>
    <row r="94" spans="1:5" ht="30" customHeight="1" x14ac:dyDescent="0.25">
      <c r="A94" s="9"/>
      <c r="B94" s="20"/>
      <c r="C94" s="36"/>
      <c r="D94" s="36"/>
      <c r="E94" s="36"/>
    </row>
    <row r="95" spans="1:5" ht="30" customHeight="1" x14ac:dyDescent="0.25">
      <c r="A95" s="9"/>
      <c r="B95" s="8" t="s">
        <v>91</v>
      </c>
      <c r="C95" s="36"/>
      <c r="D95" s="36"/>
      <c r="E95" s="36"/>
    </row>
    <row r="96" spans="1:5" ht="30" customHeight="1" x14ac:dyDescent="0.25">
      <c r="A96" s="9"/>
      <c r="B96" s="8" t="s">
        <v>92</v>
      </c>
      <c r="C96" s="36"/>
      <c r="D96" s="36"/>
      <c r="E96" s="36"/>
    </row>
    <row r="97" spans="1:5" ht="30" customHeight="1" x14ac:dyDescent="0.25">
      <c r="A97" s="9"/>
      <c r="B97" s="8" t="s">
        <v>93</v>
      </c>
      <c r="C97" s="36"/>
      <c r="D97" s="36"/>
      <c r="E97" s="36"/>
    </row>
    <row r="98" spans="1:5" ht="30" customHeight="1" x14ac:dyDescent="0.25">
      <c r="A98" s="9"/>
      <c r="B98" s="8" t="s">
        <v>132</v>
      </c>
      <c r="C98" s="36"/>
      <c r="D98" s="36"/>
      <c r="E98" s="36"/>
    </row>
    <row r="99" spans="1:5" ht="30" customHeight="1" x14ac:dyDescent="0.25">
      <c r="A99" s="41" t="s">
        <v>9</v>
      </c>
      <c r="B99" s="33" t="s">
        <v>94</v>
      </c>
      <c r="C99" s="34">
        <f>C100</f>
        <v>0</v>
      </c>
      <c r="D99" s="34">
        <f t="shared" ref="D99:E99" si="5">D100</f>
        <v>0</v>
      </c>
      <c r="E99" s="34">
        <f t="shared" si="5"/>
        <v>0</v>
      </c>
    </row>
    <row r="100" spans="1:5" ht="30" customHeight="1" x14ac:dyDescent="0.25">
      <c r="A100" s="9" t="s">
        <v>1</v>
      </c>
      <c r="B100" s="8" t="s">
        <v>95</v>
      </c>
      <c r="C100" s="36"/>
      <c r="D100" s="36"/>
      <c r="E100" s="36"/>
    </row>
    <row r="101" spans="1:5" s="75" customFormat="1" ht="30" customHeight="1" x14ac:dyDescent="0.25">
      <c r="A101" s="49" t="s">
        <v>11</v>
      </c>
      <c r="B101" s="50" t="s">
        <v>96</v>
      </c>
      <c r="C101" s="51">
        <f>C102+C103+C104</f>
        <v>0</v>
      </c>
      <c r="D101" s="51">
        <f t="shared" ref="D101" si="6">D102+D103+D104</f>
        <v>0</v>
      </c>
      <c r="E101" s="51">
        <f t="shared" ref="E101" si="7">E102+E103+E104</f>
        <v>0</v>
      </c>
    </row>
    <row r="102" spans="1:5" ht="30" customHeight="1" x14ac:dyDescent="0.25">
      <c r="A102" s="9"/>
      <c r="B102" s="8" t="s">
        <v>97</v>
      </c>
      <c r="C102" s="36"/>
      <c r="D102" s="36"/>
      <c r="E102" s="36"/>
    </row>
    <row r="103" spans="1:5" ht="30" customHeight="1" x14ac:dyDescent="0.25">
      <c r="A103" s="9"/>
      <c r="B103" s="8" t="s">
        <v>98</v>
      </c>
      <c r="C103" s="36"/>
      <c r="D103" s="36"/>
      <c r="E103" s="36"/>
    </row>
    <row r="104" spans="1:5" ht="30" customHeight="1" x14ac:dyDescent="0.25">
      <c r="A104" s="9"/>
      <c r="B104" s="8" t="s">
        <v>99</v>
      </c>
      <c r="C104" s="36"/>
      <c r="D104" s="36"/>
      <c r="E104" s="36"/>
    </row>
    <row r="105" spans="1:5" s="75" customFormat="1" ht="30" customHeight="1" x14ac:dyDescent="0.25">
      <c r="A105" s="49" t="s">
        <v>15</v>
      </c>
      <c r="B105" s="50" t="s">
        <v>100</v>
      </c>
      <c r="C105" s="51">
        <f>C106</f>
        <v>0</v>
      </c>
      <c r="D105" s="51">
        <f t="shared" ref="D105:E105" si="8">D106</f>
        <v>0</v>
      </c>
      <c r="E105" s="51">
        <f t="shared" si="8"/>
        <v>0</v>
      </c>
    </row>
    <row r="106" spans="1:5" ht="30" customHeight="1" x14ac:dyDescent="0.25">
      <c r="A106" s="39"/>
      <c r="B106" s="16" t="s">
        <v>101</v>
      </c>
      <c r="C106" s="36"/>
      <c r="D106" s="36"/>
      <c r="E106" s="36"/>
    </row>
    <row r="107" spans="1:5" s="52" customFormat="1" ht="30" customHeight="1" x14ac:dyDescent="0.25">
      <c r="A107" s="49" t="s">
        <v>19</v>
      </c>
      <c r="B107" s="50" t="s">
        <v>148</v>
      </c>
      <c r="C107" s="51">
        <f>C108</f>
        <v>0</v>
      </c>
      <c r="D107" s="51">
        <f t="shared" ref="D107" si="9">D108</f>
        <v>0</v>
      </c>
      <c r="E107" s="51">
        <f>E108</f>
        <v>0</v>
      </c>
    </row>
    <row r="108" spans="1:5" s="6" customFormat="1" ht="30" customHeight="1" x14ac:dyDescent="0.25">
      <c r="A108" s="39"/>
      <c r="B108" s="16" t="s">
        <v>148</v>
      </c>
      <c r="C108" s="36"/>
      <c r="D108" s="36"/>
      <c r="E108" s="36"/>
    </row>
    <row r="109" spans="1:5" s="75" customFormat="1" ht="30" customHeight="1" x14ac:dyDescent="0.25">
      <c r="A109" s="49" t="s">
        <v>21</v>
      </c>
      <c r="B109" s="50" t="s">
        <v>102</v>
      </c>
      <c r="C109" s="51">
        <f>C110+C111+C112+C113+C114+C115+C116+C117+C118+C119+C120+C121+C122+C123+C124+C125</f>
        <v>0</v>
      </c>
      <c r="D109" s="51">
        <f t="shared" ref="D109" si="10">D110+D111+D112+D113+D114+D115+D116+D117+D118+D119+D120+D121+D122+D123+D124+D125</f>
        <v>0</v>
      </c>
      <c r="E109" s="51">
        <f t="shared" ref="E109" si="11">E110+E111+E112+E113+E114+E115+E116+E117+E118+E119+E120+E121+E122+E123+E124+E125</f>
        <v>0</v>
      </c>
    </row>
    <row r="110" spans="1:5" ht="30" customHeight="1" x14ac:dyDescent="0.25">
      <c r="A110" s="9"/>
      <c r="B110" s="8" t="s">
        <v>103</v>
      </c>
      <c r="C110" s="36"/>
      <c r="D110" s="36"/>
      <c r="E110" s="36"/>
    </row>
    <row r="111" spans="1:5" ht="30" customHeight="1" x14ac:dyDescent="0.25">
      <c r="A111" s="9"/>
      <c r="B111" s="8" t="s">
        <v>104</v>
      </c>
      <c r="C111" s="36"/>
      <c r="D111" s="36"/>
      <c r="E111" s="36"/>
    </row>
    <row r="112" spans="1:5" ht="30" customHeight="1" x14ac:dyDescent="0.25">
      <c r="A112" s="9"/>
      <c r="B112" s="8" t="s">
        <v>105</v>
      </c>
      <c r="C112" s="36"/>
      <c r="D112" s="36"/>
      <c r="E112" s="36"/>
    </row>
    <row r="113" spans="1:5" ht="30" customHeight="1" x14ac:dyDescent="0.25">
      <c r="A113" s="9" t="s">
        <v>1</v>
      </c>
      <c r="B113" s="8" t="s">
        <v>106</v>
      </c>
      <c r="C113" s="36"/>
      <c r="D113" s="36"/>
      <c r="E113" s="36"/>
    </row>
    <row r="114" spans="1:5" ht="30" customHeight="1" x14ac:dyDescent="0.25">
      <c r="A114" s="9"/>
      <c r="B114" s="8" t="s">
        <v>107</v>
      </c>
      <c r="C114" s="36"/>
      <c r="D114" s="36"/>
      <c r="E114" s="36"/>
    </row>
    <row r="115" spans="1:5" ht="30" customHeight="1" x14ac:dyDescent="0.25">
      <c r="A115" s="9"/>
      <c r="B115" s="8" t="s">
        <v>108</v>
      </c>
      <c r="C115" s="36"/>
      <c r="D115" s="36"/>
      <c r="E115" s="36"/>
    </row>
    <row r="116" spans="1:5" ht="30" customHeight="1" x14ac:dyDescent="0.25">
      <c r="A116" s="9"/>
      <c r="B116" s="8" t="s">
        <v>109</v>
      </c>
      <c r="C116" s="36"/>
      <c r="D116" s="36"/>
      <c r="E116" s="36"/>
    </row>
    <row r="117" spans="1:5" ht="30" customHeight="1" x14ac:dyDescent="0.25">
      <c r="A117" s="9"/>
      <c r="B117" s="8" t="s">
        <v>110</v>
      </c>
      <c r="C117" s="36"/>
      <c r="D117" s="36"/>
      <c r="E117" s="36"/>
    </row>
    <row r="118" spans="1:5" ht="30" customHeight="1" x14ac:dyDescent="0.25">
      <c r="A118" s="9"/>
      <c r="B118" s="8" t="s">
        <v>111</v>
      </c>
      <c r="C118" s="36"/>
      <c r="D118" s="36"/>
      <c r="E118" s="36"/>
    </row>
    <row r="119" spans="1:5" ht="30" customHeight="1" x14ac:dyDescent="0.25">
      <c r="A119" s="9"/>
      <c r="B119" s="8" t="s">
        <v>112</v>
      </c>
      <c r="C119" s="36"/>
      <c r="D119" s="36"/>
      <c r="E119" s="36"/>
    </row>
    <row r="120" spans="1:5" ht="30" customHeight="1" x14ac:dyDescent="0.25">
      <c r="A120" s="9"/>
      <c r="B120" s="8" t="s">
        <v>113</v>
      </c>
      <c r="C120" s="36"/>
      <c r="D120" s="36"/>
      <c r="E120" s="36"/>
    </row>
    <row r="121" spans="1:5" ht="30" customHeight="1" x14ac:dyDescent="0.25">
      <c r="A121" s="9"/>
      <c r="B121" s="8" t="s">
        <v>114</v>
      </c>
      <c r="C121" s="36"/>
      <c r="D121" s="36"/>
      <c r="E121" s="36"/>
    </row>
    <row r="122" spans="1:5" ht="30" customHeight="1" x14ac:dyDescent="0.25">
      <c r="A122" s="9"/>
      <c r="B122" s="8" t="s">
        <v>115</v>
      </c>
      <c r="C122" s="36"/>
      <c r="D122" s="36"/>
      <c r="E122" s="36"/>
    </row>
    <row r="123" spans="1:5" ht="30" customHeight="1" x14ac:dyDescent="0.25">
      <c r="A123" s="9"/>
      <c r="B123" s="8" t="s">
        <v>116</v>
      </c>
      <c r="C123" s="36"/>
      <c r="D123" s="36"/>
      <c r="E123" s="36"/>
    </row>
    <row r="124" spans="1:5" ht="30" customHeight="1" x14ac:dyDescent="0.25">
      <c r="A124" s="9"/>
      <c r="B124" s="8" t="s">
        <v>117</v>
      </c>
      <c r="C124" s="36"/>
      <c r="D124" s="36"/>
      <c r="E124" s="36"/>
    </row>
    <row r="125" spans="1:5" ht="30" customHeight="1" x14ac:dyDescent="0.25">
      <c r="A125" s="9"/>
      <c r="B125" s="8" t="s">
        <v>118</v>
      </c>
      <c r="C125" s="36"/>
      <c r="D125" s="36"/>
      <c r="E125" s="36"/>
    </row>
    <row r="126" spans="1:5" s="75" customFormat="1" ht="30" customHeight="1" x14ac:dyDescent="0.25">
      <c r="A126" s="54" t="s">
        <v>23</v>
      </c>
      <c r="B126" s="55" t="s">
        <v>119</v>
      </c>
      <c r="C126" s="56">
        <f>C127+C128</f>
        <v>0</v>
      </c>
      <c r="D126" s="56">
        <f>D127+D128</f>
        <v>0</v>
      </c>
      <c r="E126" s="56">
        <f>E127+E128</f>
        <v>0</v>
      </c>
    </row>
    <row r="127" spans="1:5" ht="30" customHeight="1" x14ac:dyDescent="0.25">
      <c r="A127" s="9"/>
      <c r="B127" s="8" t="s">
        <v>120</v>
      </c>
      <c r="C127" s="36"/>
      <c r="D127" s="36"/>
      <c r="E127" s="36"/>
    </row>
    <row r="128" spans="1:5" ht="30" customHeight="1" x14ac:dyDescent="0.25">
      <c r="A128" s="9"/>
      <c r="B128" s="8" t="s">
        <v>121</v>
      </c>
      <c r="C128" s="36"/>
      <c r="D128" s="36"/>
      <c r="E128" s="36"/>
    </row>
    <row r="129" spans="1:5" s="75" customFormat="1" ht="30" customHeight="1" x14ac:dyDescent="0.25">
      <c r="A129" s="54" t="s">
        <v>25</v>
      </c>
      <c r="B129" s="55" t="s">
        <v>122</v>
      </c>
      <c r="C129" s="56">
        <f>C130+C131+C132+C133</f>
        <v>0</v>
      </c>
      <c r="D129" s="56">
        <f t="shared" ref="D129" si="12">D130+D131+D132+D133</f>
        <v>0</v>
      </c>
      <c r="E129" s="56">
        <f t="shared" ref="E129" si="13">E130+E131+E132+E133</f>
        <v>0</v>
      </c>
    </row>
    <row r="130" spans="1:5" s="72" customFormat="1" ht="30" customHeight="1" x14ac:dyDescent="0.25">
      <c r="A130" s="44"/>
      <c r="B130" s="18" t="s">
        <v>123</v>
      </c>
      <c r="C130" s="36"/>
      <c r="D130" s="36"/>
      <c r="E130" s="36"/>
    </row>
    <row r="131" spans="1:5" ht="51" customHeight="1" x14ac:dyDescent="0.25">
      <c r="A131" s="9"/>
      <c r="B131" s="8" t="s">
        <v>124</v>
      </c>
      <c r="C131" s="36"/>
      <c r="D131" s="36"/>
      <c r="E131" s="36"/>
    </row>
    <row r="132" spans="1:5" ht="30" customHeight="1" x14ac:dyDescent="0.25">
      <c r="A132" s="9"/>
      <c r="B132" s="8" t="s">
        <v>125</v>
      </c>
      <c r="C132" s="36"/>
      <c r="D132" s="36"/>
      <c r="E132" s="36"/>
    </row>
    <row r="133" spans="1:5" ht="30" customHeight="1" x14ac:dyDescent="0.25">
      <c r="A133" s="9"/>
      <c r="B133" s="8" t="s">
        <v>126</v>
      </c>
      <c r="C133" s="36"/>
      <c r="D133" s="36"/>
      <c r="E133" s="36"/>
    </row>
    <row r="134" spans="1:5" s="74" customFormat="1" ht="30" customHeight="1" x14ac:dyDescent="0.25">
      <c r="A134" s="12" t="s">
        <v>27</v>
      </c>
      <c r="B134" s="22" t="s">
        <v>129</v>
      </c>
      <c r="C134" s="26">
        <f t="shared" ref="C134:D134" si="14">C9-C29</f>
        <v>0</v>
      </c>
      <c r="D134" s="26">
        <f t="shared" si="14"/>
        <v>0</v>
      </c>
      <c r="E134" s="26">
        <f t="shared" ref="E134" si="15">E9-E29</f>
        <v>0</v>
      </c>
    </row>
  </sheetData>
  <mergeCells count="11">
    <mergeCell ref="E6:E8"/>
    <mergeCell ref="E26:E28"/>
    <mergeCell ref="A26:A28"/>
    <mergeCell ref="B26:B28"/>
    <mergeCell ref="C26:C28"/>
    <mergeCell ref="D26:D28"/>
    <mergeCell ref="B4:D4"/>
    <mergeCell ref="A6:A8"/>
    <mergeCell ref="B6:B8"/>
    <mergeCell ref="C6:C8"/>
    <mergeCell ref="D6:D8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34"/>
  <sheetViews>
    <sheetView topLeftCell="A105" workbookViewId="0">
      <selection activeCell="E107" sqref="E107"/>
    </sheetView>
  </sheetViews>
  <sheetFormatPr defaultRowHeight="15" x14ac:dyDescent="0.25"/>
  <cols>
    <col min="1" max="1" width="7.140625" style="38" customWidth="1"/>
    <col min="2" max="2" width="31.140625" style="45" customWidth="1"/>
    <col min="3" max="3" width="17.5703125" style="27" customWidth="1"/>
    <col min="4" max="5" width="19.42578125" style="27" customWidth="1"/>
    <col min="6" max="16384" width="9.140625" style="45"/>
  </cols>
  <sheetData>
    <row r="1" spans="1:5" s="73" customFormat="1" x14ac:dyDescent="0.25">
      <c r="A1" s="10"/>
      <c r="B1" s="13"/>
      <c r="C1" s="23"/>
      <c r="D1" s="23"/>
      <c r="E1" s="23"/>
    </row>
    <row r="2" spans="1:5" s="75" customFormat="1" x14ac:dyDescent="0.25">
      <c r="A2" s="64"/>
      <c r="B2" s="14" t="s">
        <v>0</v>
      </c>
      <c r="C2" s="65"/>
      <c r="D2" s="65"/>
      <c r="E2" s="65"/>
    </row>
    <row r="3" spans="1:5" s="75" customFormat="1" ht="15.75" x14ac:dyDescent="0.25">
      <c r="A3" s="66" t="s">
        <v>1</v>
      </c>
      <c r="B3" s="81" t="s">
        <v>141</v>
      </c>
      <c r="C3" s="25"/>
      <c r="D3" s="25"/>
      <c r="E3" s="25"/>
    </row>
    <row r="4" spans="1:5" s="75" customFormat="1" ht="15.75" x14ac:dyDescent="0.25">
      <c r="A4" s="66"/>
      <c r="B4" s="144" t="s">
        <v>142</v>
      </c>
      <c r="C4" s="144"/>
      <c r="D4" s="144"/>
      <c r="E4" s="67"/>
    </row>
    <row r="5" spans="1:5" s="73" customFormat="1" ht="15.75" x14ac:dyDescent="0.25">
      <c r="A5" s="1"/>
      <c r="B5" s="13"/>
      <c r="C5" s="23"/>
      <c r="D5" s="23"/>
      <c r="E5" s="23"/>
    </row>
    <row r="6" spans="1:5" s="73" customFormat="1" ht="15" customHeight="1" x14ac:dyDescent="0.25">
      <c r="A6" s="145" t="s">
        <v>1</v>
      </c>
      <c r="B6" s="148" t="s">
        <v>2</v>
      </c>
      <c r="C6" s="151" t="s">
        <v>143</v>
      </c>
      <c r="D6" s="151" t="s">
        <v>144</v>
      </c>
      <c r="E6" s="151" t="s">
        <v>140</v>
      </c>
    </row>
    <row r="7" spans="1:5" s="73" customFormat="1" ht="15" customHeight="1" x14ac:dyDescent="0.25">
      <c r="A7" s="146"/>
      <c r="B7" s="149"/>
      <c r="C7" s="152"/>
      <c r="D7" s="152"/>
      <c r="E7" s="152"/>
    </row>
    <row r="8" spans="1:5" s="73" customFormat="1" ht="25.5" customHeight="1" x14ac:dyDescent="0.25">
      <c r="A8" s="147"/>
      <c r="B8" s="150"/>
      <c r="C8" s="153"/>
      <c r="D8" s="153"/>
      <c r="E8" s="153"/>
    </row>
    <row r="9" spans="1:5" s="73" customFormat="1" ht="30" customHeight="1" x14ac:dyDescent="0.25">
      <c r="A9" s="2" t="s">
        <v>3</v>
      </c>
      <c r="B9" s="15" t="s">
        <v>4</v>
      </c>
      <c r="C9" s="3">
        <f>C10+C11+C12+C13+C14+C15+C16+C17+C18+C19+C20+C21+C22+C23+C24+C25</f>
        <v>0</v>
      </c>
      <c r="D9" s="3">
        <f>D10+D11+D12+D13+D14+D15+D16+D17+D18+D19+D20+D21+D22+D23+D24+D25</f>
        <v>0</v>
      </c>
      <c r="E9" s="3">
        <f>E10+E11+E12+E13+E14+E15+E16+E17+E18+E19+E20+E21+E22+E23+E24+E25</f>
        <v>0</v>
      </c>
    </row>
    <row r="10" spans="1:5" ht="30" customHeight="1" x14ac:dyDescent="0.25">
      <c r="A10" s="35" t="s">
        <v>5</v>
      </c>
      <c r="B10" s="16" t="s">
        <v>6</v>
      </c>
      <c r="C10" s="36"/>
      <c r="D10" s="36"/>
      <c r="E10" s="36"/>
    </row>
    <row r="11" spans="1:5" ht="30" customHeight="1" x14ac:dyDescent="0.25">
      <c r="A11" s="37" t="s">
        <v>7</v>
      </c>
      <c r="B11" s="8" t="s">
        <v>8</v>
      </c>
      <c r="C11" s="36"/>
      <c r="D11" s="36"/>
      <c r="E11" s="36"/>
    </row>
    <row r="12" spans="1:5" ht="30" customHeight="1" x14ac:dyDescent="0.25">
      <c r="A12" s="37" t="s">
        <v>9</v>
      </c>
      <c r="B12" s="8" t="s">
        <v>10</v>
      </c>
      <c r="C12" s="36"/>
      <c r="D12" s="36"/>
      <c r="E12" s="36"/>
    </row>
    <row r="13" spans="1:5" ht="30" customHeight="1" x14ac:dyDescent="0.25">
      <c r="A13" s="35" t="s">
        <v>11</v>
      </c>
      <c r="B13" s="8" t="s">
        <v>12</v>
      </c>
      <c r="C13" s="36"/>
      <c r="D13" s="36"/>
      <c r="E13" s="36"/>
    </row>
    <row r="14" spans="1:5" ht="30" customHeight="1" x14ac:dyDescent="0.25">
      <c r="A14" s="37" t="s">
        <v>13</v>
      </c>
      <c r="B14" s="8" t="s">
        <v>14</v>
      </c>
      <c r="C14" s="36"/>
      <c r="D14" s="36"/>
      <c r="E14" s="36"/>
    </row>
    <row r="15" spans="1:5" ht="30" customHeight="1" x14ac:dyDescent="0.25">
      <c r="A15" s="37" t="s">
        <v>15</v>
      </c>
      <c r="B15" s="8" t="s">
        <v>16</v>
      </c>
      <c r="C15" s="36"/>
      <c r="D15" s="36"/>
      <c r="E15" s="36"/>
    </row>
    <row r="16" spans="1:5" ht="30" customHeight="1" x14ac:dyDescent="0.25">
      <c r="A16" s="35" t="s">
        <v>17</v>
      </c>
      <c r="B16" s="8" t="s">
        <v>18</v>
      </c>
      <c r="C16" s="36"/>
      <c r="D16" s="36"/>
      <c r="E16" s="36"/>
    </row>
    <row r="17" spans="1:5" ht="30" customHeight="1" x14ac:dyDescent="0.25">
      <c r="A17" s="37" t="s">
        <v>19</v>
      </c>
      <c r="B17" s="8" t="s">
        <v>20</v>
      </c>
      <c r="C17" s="36"/>
      <c r="D17" s="36"/>
      <c r="E17" s="36"/>
    </row>
    <row r="18" spans="1:5" ht="30" customHeight="1" x14ac:dyDescent="0.25">
      <c r="A18" s="37" t="s">
        <v>21</v>
      </c>
      <c r="B18" s="8" t="s">
        <v>22</v>
      </c>
      <c r="C18" s="36"/>
      <c r="D18" s="36"/>
      <c r="E18" s="36"/>
    </row>
    <row r="19" spans="1:5" ht="30" customHeight="1" x14ac:dyDescent="0.25">
      <c r="A19" s="35" t="s">
        <v>23</v>
      </c>
      <c r="B19" s="8" t="s">
        <v>24</v>
      </c>
      <c r="C19" s="36"/>
      <c r="D19" s="36"/>
      <c r="E19" s="36"/>
    </row>
    <row r="20" spans="1:5" ht="30" customHeight="1" x14ac:dyDescent="0.25">
      <c r="A20" s="37" t="s">
        <v>25</v>
      </c>
      <c r="B20" s="8" t="s">
        <v>26</v>
      </c>
      <c r="C20" s="36"/>
      <c r="D20" s="36"/>
      <c r="E20" s="36"/>
    </row>
    <row r="21" spans="1:5" ht="30" customHeight="1" x14ac:dyDescent="0.25">
      <c r="A21" s="37" t="s">
        <v>27</v>
      </c>
      <c r="B21" s="8" t="s">
        <v>28</v>
      </c>
      <c r="C21" s="36"/>
      <c r="D21" s="36"/>
      <c r="E21" s="36"/>
    </row>
    <row r="22" spans="1:5" ht="30" customHeight="1" x14ac:dyDescent="0.25">
      <c r="A22" s="35" t="s">
        <v>29</v>
      </c>
      <c r="B22" s="8" t="s">
        <v>30</v>
      </c>
      <c r="C22" s="36"/>
      <c r="D22" s="36"/>
      <c r="E22" s="36"/>
    </row>
    <row r="23" spans="1:5" ht="30" customHeight="1" x14ac:dyDescent="0.25">
      <c r="A23" s="37" t="s">
        <v>31</v>
      </c>
      <c r="B23" s="8" t="s">
        <v>32</v>
      </c>
      <c r="C23" s="36"/>
      <c r="D23" s="36"/>
      <c r="E23" s="36"/>
    </row>
    <row r="24" spans="1:5" ht="30" customHeight="1" x14ac:dyDescent="0.25">
      <c r="A24" s="37" t="s">
        <v>33</v>
      </c>
      <c r="B24" s="8" t="s">
        <v>34</v>
      </c>
      <c r="C24" s="36"/>
      <c r="D24" s="36"/>
      <c r="E24" s="36"/>
    </row>
    <row r="25" spans="1:5" ht="30" customHeight="1" x14ac:dyDescent="0.25">
      <c r="A25" s="35" t="s">
        <v>35</v>
      </c>
      <c r="B25" s="8" t="s">
        <v>36</v>
      </c>
      <c r="C25" s="36"/>
      <c r="D25" s="36"/>
      <c r="E25" s="36"/>
    </row>
    <row r="26" spans="1:5" s="73" customFormat="1" ht="30" customHeight="1" x14ac:dyDescent="0.25">
      <c r="A26" s="145" t="s">
        <v>1</v>
      </c>
      <c r="B26" s="157" t="s">
        <v>37</v>
      </c>
      <c r="C26" s="151" t="s">
        <v>143</v>
      </c>
      <c r="D26" s="151" t="s">
        <v>144</v>
      </c>
      <c r="E26" s="151" t="s">
        <v>140</v>
      </c>
    </row>
    <row r="27" spans="1:5" s="73" customFormat="1" ht="25.5" customHeight="1" x14ac:dyDescent="0.25">
      <c r="A27" s="146"/>
      <c r="B27" s="158"/>
      <c r="C27" s="152"/>
      <c r="D27" s="152"/>
      <c r="E27" s="152"/>
    </row>
    <row r="28" spans="1:5" s="73" customFormat="1" ht="30" hidden="1" customHeight="1" x14ac:dyDescent="0.25">
      <c r="A28" s="147"/>
      <c r="B28" s="159"/>
      <c r="C28" s="153"/>
      <c r="D28" s="153"/>
      <c r="E28" s="153"/>
    </row>
    <row r="29" spans="1:5" s="73" customFormat="1" ht="30" customHeight="1" x14ac:dyDescent="0.25">
      <c r="A29" s="4" t="s">
        <v>38</v>
      </c>
      <c r="B29" s="17" t="s">
        <v>39</v>
      </c>
      <c r="C29" s="5">
        <f>C31+C48+C99+C101+C105+C109+C126+C129+C107</f>
        <v>0</v>
      </c>
      <c r="D29" s="5">
        <f>D31+D48+D99+D101+D105+D109+D126+D129+D107</f>
        <v>0</v>
      </c>
      <c r="E29" s="5">
        <f>E31+E48+E99+E101+E105+E109+E126+E129+E107</f>
        <v>0</v>
      </c>
    </row>
    <row r="30" spans="1:5" ht="30" customHeight="1" x14ac:dyDescent="0.25">
      <c r="A30" s="39"/>
      <c r="B30" s="16"/>
      <c r="C30" s="36"/>
      <c r="D30" s="36"/>
      <c r="E30" s="36"/>
    </row>
    <row r="31" spans="1:5" s="75" customFormat="1" ht="30" customHeight="1" x14ac:dyDescent="0.25">
      <c r="A31" s="49" t="s">
        <v>5</v>
      </c>
      <c r="B31" s="50" t="s">
        <v>40</v>
      </c>
      <c r="C31" s="51">
        <f>C32+C33+C34+C35+C36+C37+C38+C39+C40+C41+C42+C43+C44+C45+C46+C47</f>
        <v>0</v>
      </c>
      <c r="D31" s="51">
        <f t="shared" ref="D31:E31" si="0">D32+D33+D34+D35+D36+D37+D38+D39+D40+D41+D42+D43+D44+D45+D46+D47</f>
        <v>0</v>
      </c>
      <c r="E31" s="51">
        <f t="shared" si="0"/>
        <v>0</v>
      </c>
    </row>
    <row r="32" spans="1:5" s="72" customFormat="1" ht="30" customHeight="1" x14ac:dyDescent="0.25">
      <c r="A32" s="42"/>
      <c r="B32" s="18" t="s">
        <v>41</v>
      </c>
      <c r="C32" s="36"/>
      <c r="D32" s="36"/>
      <c r="E32" s="36"/>
    </row>
    <row r="33" spans="1:5" s="72" customFormat="1" ht="30" customHeight="1" x14ac:dyDescent="0.25">
      <c r="A33" s="42"/>
      <c r="B33" s="18" t="s">
        <v>42</v>
      </c>
      <c r="C33" s="36"/>
      <c r="D33" s="36"/>
      <c r="E33" s="36"/>
    </row>
    <row r="34" spans="1:5" ht="30" customHeight="1" x14ac:dyDescent="0.25">
      <c r="A34" s="9" t="s">
        <v>1</v>
      </c>
      <c r="B34" s="8" t="s">
        <v>43</v>
      </c>
      <c r="C34" s="36"/>
      <c r="D34" s="36"/>
      <c r="E34" s="36"/>
    </row>
    <row r="35" spans="1:5" ht="30" customHeight="1" x14ac:dyDescent="0.25">
      <c r="A35" s="9"/>
      <c r="B35" s="8" t="s">
        <v>44</v>
      </c>
      <c r="C35" s="36"/>
      <c r="D35" s="36"/>
      <c r="E35" s="36"/>
    </row>
    <row r="36" spans="1:5" ht="30" customHeight="1" x14ac:dyDescent="0.25">
      <c r="A36" s="9"/>
      <c r="B36" s="8" t="s">
        <v>45</v>
      </c>
      <c r="C36" s="36"/>
      <c r="D36" s="36"/>
      <c r="E36" s="36"/>
    </row>
    <row r="37" spans="1:5" ht="30" customHeight="1" x14ac:dyDescent="0.25">
      <c r="A37" s="9" t="s">
        <v>1</v>
      </c>
      <c r="B37" s="8" t="s">
        <v>46</v>
      </c>
      <c r="C37" s="36"/>
      <c r="D37" s="36"/>
      <c r="E37" s="36"/>
    </row>
    <row r="38" spans="1:5" ht="30" customHeight="1" x14ac:dyDescent="0.25">
      <c r="A38" s="9"/>
      <c r="B38" s="8" t="s">
        <v>47</v>
      </c>
      <c r="C38" s="36"/>
      <c r="D38" s="36"/>
      <c r="E38" s="36"/>
    </row>
    <row r="39" spans="1:5" ht="30" customHeight="1" x14ac:dyDescent="0.25">
      <c r="A39" s="9"/>
      <c r="B39" s="8" t="s">
        <v>48</v>
      </c>
      <c r="C39" s="36"/>
      <c r="D39" s="36"/>
      <c r="E39" s="36"/>
    </row>
    <row r="40" spans="1:5" ht="30" customHeight="1" x14ac:dyDescent="0.25">
      <c r="A40" s="9"/>
      <c r="B40" s="8" t="s">
        <v>49</v>
      </c>
      <c r="C40" s="36"/>
      <c r="D40" s="36"/>
      <c r="E40" s="36"/>
    </row>
    <row r="41" spans="1:5" ht="30" customHeight="1" x14ac:dyDescent="0.25">
      <c r="A41" s="9"/>
      <c r="B41" s="8" t="s">
        <v>133</v>
      </c>
      <c r="C41" s="36"/>
      <c r="D41" s="36"/>
      <c r="E41" s="36"/>
    </row>
    <row r="42" spans="1:5" ht="30" customHeight="1" x14ac:dyDescent="0.25">
      <c r="A42" s="9"/>
      <c r="B42" s="8" t="s">
        <v>139</v>
      </c>
      <c r="C42" s="36"/>
      <c r="D42" s="36"/>
      <c r="E42" s="36"/>
    </row>
    <row r="43" spans="1:5" ht="30" customHeight="1" x14ac:dyDescent="0.25">
      <c r="A43" s="9"/>
      <c r="B43" s="8" t="s">
        <v>50</v>
      </c>
      <c r="C43" s="36"/>
      <c r="D43" s="36"/>
      <c r="E43" s="36"/>
    </row>
    <row r="44" spans="1:5" ht="30" customHeight="1" x14ac:dyDescent="0.25">
      <c r="A44" s="9"/>
      <c r="B44" s="8" t="s">
        <v>51</v>
      </c>
      <c r="C44" s="36"/>
      <c r="D44" s="36"/>
      <c r="E44" s="36"/>
    </row>
    <row r="45" spans="1:5" ht="30" customHeight="1" x14ac:dyDescent="0.25">
      <c r="A45" s="9"/>
      <c r="B45" s="8" t="s">
        <v>134</v>
      </c>
      <c r="C45" s="36"/>
      <c r="D45" s="36"/>
      <c r="E45" s="36"/>
    </row>
    <row r="46" spans="1:5" ht="30" customHeight="1" x14ac:dyDescent="0.25">
      <c r="A46" s="9"/>
      <c r="B46" s="8"/>
      <c r="C46" s="36"/>
      <c r="D46" s="36"/>
      <c r="E46" s="36"/>
    </row>
    <row r="47" spans="1:5" ht="30" customHeight="1" x14ac:dyDescent="0.25">
      <c r="A47" s="9"/>
      <c r="B47" s="8" t="s">
        <v>52</v>
      </c>
      <c r="C47" s="36"/>
      <c r="D47" s="36"/>
      <c r="E47" s="36"/>
    </row>
    <row r="48" spans="1:5" s="75" customFormat="1" ht="30" customHeight="1" x14ac:dyDescent="0.25">
      <c r="A48" s="49" t="s">
        <v>7</v>
      </c>
      <c r="B48" s="50" t="s">
        <v>53</v>
      </c>
      <c r="C48" s="51">
        <f>C49+C50+C51+C52+C53+C54+C55+C56+C57+C58+C59+C60+C61+C62+C63+C64+C65+C66+C67+C68+C69+C70+C71+C72+C73+C75+C76+C77+C78+C79+C80+C81+C82+C83+C84+C85+C86+C87+C88+C89+C90+C91+C92+C93+C94+C95+C96+C97+C98+C74</f>
        <v>0</v>
      </c>
      <c r="D48" s="51">
        <f t="shared" ref="D48:E48" si="1">D49+D50+D51+D52+D53+D54+D55+D56+D57+D58+D59+D60+D61+D62+D63+D64+D65+D66+D67+D68+D69+D70+D71+D72+D73+D75+D76+D77+D78+D79+D80+D81+D82+D83+D84+D85+D86+D87+D88+D89+D90+D91+D92+D93+D94+D95+D96+D97+D98+D74</f>
        <v>0</v>
      </c>
      <c r="E48" s="51">
        <f t="shared" si="1"/>
        <v>0</v>
      </c>
    </row>
    <row r="49" spans="1:5" ht="30" customHeight="1" x14ac:dyDescent="0.25">
      <c r="A49" s="9"/>
      <c r="B49" s="8" t="s">
        <v>54</v>
      </c>
      <c r="C49" s="36"/>
      <c r="D49" s="36"/>
      <c r="E49" s="36"/>
    </row>
    <row r="50" spans="1:5" ht="30" customHeight="1" x14ac:dyDescent="0.25">
      <c r="A50" s="9"/>
      <c r="B50" s="8" t="s">
        <v>55</v>
      </c>
      <c r="C50" s="36"/>
      <c r="D50" s="36"/>
      <c r="E50" s="36"/>
    </row>
    <row r="51" spans="1:5" ht="30" customHeight="1" x14ac:dyDescent="0.25">
      <c r="A51" s="9"/>
      <c r="B51" s="8" t="s">
        <v>56</v>
      </c>
      <c r="C51" s="36"/>
      <c r="D51" s="36"/>
      <c r="E51" s="36"/>
    </row>
    <row r="52" spans="1:5" ht="30" customHeight="1" x14ac:dyDescent="0.25">
      <c r="A52" s="9"/>
      <c r="B52" s="8" t="s">
        <v>57</v>
      </c>
      <c r="C52" s="36"/>
      <c r="D52" s="36"/>
      <c r="E52" s="36"/>
    </row>
    <row r="53" spans="1:5" s="79" customFormat="1" ht="30" customHeight="1" x14ac:dyDescent="0.25">
      <c r="A53" s="9"/>
      <c r="B53" s="8" t="s">
        <v>58</v>
      </c>
      <c r="C53" s="36"/>
      <c r="D53" s="36"/>
      <c r="E53" s="36"/>
    </row>
    <row r="54" spans="1:5" ht="30" customHeight="1" x14ac:dyDescent="0.25">
      <c r="A54" s="9"/>
      <c r="B54" s="8" t="s">
        <v>59</v>
      </c>
      <c r="C54" s="36"/>
      <c r="D54" s="36"/>
      <c r="E54" s="36"/>
    </row>
    <row r="55" spans="1:5" ht="30" customHeight="1" x14ac:dyDescent="0.25">
      <c r="A55" s="9"/>
      <c r="B55" s="19" t="s">
        <v>60</v>
      </c>
      <c r="C55" s="36"/>
      <c r="D55" s="36"/>
      <c r="E55" s="36"/>
    </row>
    <row r="56" spans="1:5" ht="30" customHeight="1" x14ac:dyDescent="0.25">
      <c r="A56" s="9"/>
      <c r="B56" s="19" t="s">
        <v>61</v>
      </c>
      <c r="C56" s="36"/>
      <c r="D56" s="36"/>
      <c r="E56" s="36"/>
    </row>
    <row r="57" spans="1:5" ht="30" customHeight="1" x14ac:dyDescent="0.25">
      <c r="A57" s="9"/>
      <c r="B57" s="8" t="s">
        <v>62</v>
      </c>
      <c r="C57" s="36"/>
      <c r="D57" s="36"/>
      <c r="E57" s="36"/>
    </row>
    <row r="58" spans="1:5" ht="30" customHeight="1" x14ac:dyDescent="0.25">
      <c r="A58" s="9"/>
      <c r="B58" s="8" t="s">
        <v>135</v>
      </c>
      <c r="C58" s="36"/>
      <c r="D58" s="36"/>
      <c r="E58" s="36"/>
    </row>
    <row r="59" spans="1:5" ht="30" customHeight="1" x14ac:dyDescent="0.25">
      <c r="A59" s="9"/>
      <c r="B59" s="8"/>
      <c r="C59" s="36"/>
      <c r="D59" s="36"/>
      <c r="E59" s="36"/>
    </row>
    <row r="60" spans="1:5" ht="30" customHeight="1" x14ac:dyDescent="0.25">
      <c r="A60" s="9"/>
      <c r="B60" s="8" t="s">
        <v>63</v>
      </c>
      <c r="C60" s="36"/>
      <c r="D60" s="36"/>
      <c r="E60" s="36"/>
    </row>
    <row r="61" spans="1:5" ht="30" customHeight="1" x14ac:dyDescent="0.25">
      <c r="A61" s="9"/>
      <c r="B61" s="8" t="s">
        <v>64</v>
      </c>
      <c r="C61" s="36"/>
      <c r="D61" s="36"/>
      <c r="E61" s="36"/>
    </row>
    <row r="62" spans="1:5" ht="30" customHeight="1" x14ac:dyDescent="0.25">
      <c r="A62" s="9"/>
      <c r="B62" s="8" t="s">
        <v>65</v>
      </c>
      <c r="C62" s="36"/>
      <c r="D62" s="36"/>
      <c r="E62" s="36"/>
    </row>
    <row r="63" spans="1:5" ht="30" customHeight="1" x14ac:dyDescent="0.25">
      <c r="A63" s="9"/>
      <c r="B63" s="8" t="s">
        <v>136</v>
      </c>
      <c r="C63" s="36"/>
      <c r="D63" s="36"/>
      <c r="E63" s="36"/>
    </row>
    <row r="64" spans="1:5" ht="30" customHeight="1" x14ac:dyDescent="0.25">
      <c r="A64" s="9"/>
      <c r="B64" s="8"/>
      <c r="C64" s="36"/>
      <c r="D64" s="36"/>
      <c r="E64" s="36"/>
    </row>
    <row r="65" spans="1:5" ht="30" customHeight="1" x14ac:dyDescent="0.25">
      <c r="A65" s="9"/>
      <c r="B65" s="8" t="s">
        <v>66</v>
      </c>
      <c r="C65" s="36"/>
      <c r="D65" s="36"/>
      <c r="E65" s="36"/>
    </row>
    <row r="66" spans="1:5" ht="30" customHeight="1" x14ac:dyDescent="0.25">
      <c r="A66" s="9"/>
      <c r="B66" s="8" t="s">
        <v>67</v>
      </c>
      <c r="C66" s="36"/>
      <c r="D66" s="36"/>
      <c r="E66" s="36"/>
    </row>
    <row r="67" spans="1:5" ht="30" customHeight="1" x14ac:dyDescent="0.25">
      <c r="A67" s="9"/>
      <c r="B67" s="8" t="s">
        <v>68</v>
      </c>
      <c r="C67" s="36"/>
      <c r="D67" s="36"/>
      <c r="E67" s="36"/>
    </row>
    <row r="68" spans="1:5" ht="30" customHeight="1" x14ac:dyDescent="0.25">
      <c r="A68" s="9"/>
      <c r="B68" s="8" t="s">
        <v>137</v>
      </c>
      <c r="C68" s="36"/>
      <c r="D68" s="36"/>
      <c r="E68" s="36"/>
    </row>
    <row r="69" spans="1:5" ht="30" customHeight="1" x14ac:dyDescent="0.25">
      <c r="A69" s="9"/>
      <c r="B69" s="8" t="s">
        <v>138</v>
      </c>
      <c r="C69" s="36"/>
      <c r="D69" s="36"/>
      <c r="E69" s="36"/>
    </row>
    <row r="70" spans="1:5" ht="30" customHeight="1" x14ac:dyDescent="0.25">
      <c r="A70" s="9"/>
      <c r="B70" s="8" t="s">
        <v>69</v>
      </c>
      <c r="C70" s="36"/>
      <c r="D70" s="36"/>
      <c r="E70" s="36"/>
    </row>
    <row r="71" spans="1:5" ht="30" customHeight="1" x14ac:dyDescent="0.25">
      <c r="A71" s="9"/>
      <c r="B71" s="8" t="s">
        <v>70</v>
      </c>
      <c r="C71" s="36"/>
      <c r="D71" s="36"/>
      <c r="E71" s="36"/>
    </row>
    <row r="72" spans="1:5" ht="30" customHeight="1" x14ac:dyDescent="0.25">
      <c r="A72" s="9"/>
      <c r="B72" s="8" t="s">
        <v>71</v>
      </c>
      <c r="C72" s="36"/>
      <c r="D72" s="36"/>
      <c r="E72" s="36"/>
    </row>
    <row r="73" spans="1:5" ht="30" customHeight="1" x14ac:dyDescent="0.25">
      <c r="A73" s="9"/>
      <c r="B73" s="8" t="s">
        <v>72</v>
      </c>
      <c r="C73" s="36"/>
      <c r="D73" s="36"/>
      <c r="E73" s="36"/>
    </row>
    <row r="74" spans="1:5" ht="30" customHeight="1" x14ac:dyDescent="0.25">
      <c r="A74" s="9"/>
      <c r="B74" s="8" t="s">
        <v>73</v>
      </c>
      <c r="C74" s="36"/>
      <c r="D74" s="36"/>
      <c r="E74" s="36"/>
    </row>
    <row r="75" spans="1:5" ht="30" customHeight="1" x14ac:dyDescent="0.25">
      <c r="A75" s="9"/>
      <c r="B75" s="8" t="s">
        <v>74</v>
      </c>
      <c r="C75" s="36"/>
      <c r="D75" s="36"/>
      <c r="E75" s="36"/>
    </row>
    <row r="76" spans="1:5" ht="30" customHeight="1" x14ac:dyDescent="0.25">
      <c r="A76" s="9"/>
      <c r="B76" s="8" t="s">
        <v>75</v>
      </c>
      <c r="C76" s="36"/>
      <c r="D76" s="36"/>
      <c r="E76" s="36"/>
    </row>
    <row r="77" spans="1:5" ht="30" customHeight="1" x14ac:dyDescent="0.25">
      <c r="A77" s="9"/>
      <c r="B77" s="8" t="s">
        <v>76</v>
      </c>
      <c r="C77" s="36"/>
      <c r="D77" s="36"/>
      <c r="E77" s="36"/>
    </row>
    <row r="78" spans="1:5" ht="30" customHeight="1" x14ac:dyDescent="0.25">
      <c r="A78" s="9"/>
      <c r="B78" s="8" t="s">
        <v>77</v>
      </c>
      <c r="C78" s="36"/>
      <c r="D78" s="36"/>
      <c r="E78" s="36"/>
    </row>
    <row r="79" spans="1:5" ht="36.75" customHeight="1" x14ac:dyDescent="0.25">
      <c r="A79" s="9"/>
      <c r="B79" s="8" t="s">
        <v>78</v>
      </c>
      <c r="C79" s="36"/>
      <c r="D79" s="36"/>
      <c r="E79" s="36"/>
    </row>
    <row r="80" spans="1:5" ht="30" customHeight="1" x14ac:dyDescent="0.25">
      <c r="A80" s="9"/>
      <c r="B80" s="8" t="s">
        <v>79</v>
      </c>
      <c r="C80" s="36"/>
      <c r="D80" s="36"/>
      <c r="E80" s="36"/>
    </row>
    <row r="81" spans="1:5" ht="30" customHeight="1" x14ac:dyDescent="0.25">
      <c r="A81" s="9"/>
      <c r="B81" s="8" t="s">
        <v>80</v>
      </c>
      <c r="C81" s="36"/>
      <c r="D81" s="36"/>
      <c r="E81" s="36"/>
    </row>
    <row r="82" spans="1:5" ht="30" customHeight="1" x14ac:dyDescent="0.25">
      <c r="A82" s="9"/>
      <c r="B82" s="8" t="s">
        <v>81</v>
      </c>
      <c r="C82" s="36"/>
      <c r="D82" s="36"/>
      <c r="E82" s="36"/>
    </row>
    <row r="83" spans="1:5" ht="30" customHeight="1" x14ac:dyDescent="0.25">
      <c r="A83" s="9"/>
      <c r="B83" s="8" t="s">
        <v>82</v>
      </c>
      <c r="C83" s="36"/>
      <c r="D83" s="36"/>
      <c r="E83" s="36"/>
    </row>
    <row r="84" spans="1:5" ht="30" customHeight="1" x14ac:dyDescent="0.25">
      <c r="A84" s="9"/>
      <c r="B84" s="8" t="s">
        <v>83</v>
      </c>
      <c r="C84" s="36"/>
      <c r="D84" s="36"/>
      <c r="E84" s="36"/>
    </row>
    <row r="85" spans="1:5" ht="30" customHeight="1" x14ac:dyDescent="0.25">
      <c r="A85" s="9"/>
      <c r="B85" s="8" t="s">
        <v>84</v>
      </c>
      <c r="C85" s="36"/>
      <c r="D85" s="36"/>
      <c r="E85" s="36"/>
    </row>
    <row r="86" spans="1:5" ht="30" customHeight="1" x14ac:dyDescent="0.25">
      <c r="A86" s="9"/>
      <c r="B86" s="8" t="s">
        <v>85</v>
      </c>
      <c r="C86" s="36"/>
      <c r="D86" s="36"/>
      <c r="E86" s="36"/>
    </row>
    <row r="87" spans="1:5" ht="30" customHeight="1" x14ac:dyDescent="0.25">
      <c r="A87" s="9"/>
      <c r="B87" s="8" t="s">
        <v>131</v>
      </c>
      <c r="C87" s="36"/>
      <c r="D87" s="36"/>
      <c r="E87" s="36"/>
    </row>
    <row r="88" spans="1:5" ht="30" customHeight="1" x14ac:dyDescent="0.25">
      <c r="A88" s="9"/>
      <c r="B88" s="8" t="s">
        <v>86</v>
      </c>
      <c r="C88" s="36"/>
      <c r="D88" s="36"/>
      <c r="E88" s="36"/>
    </row>
    <row r="89" spans="1:5" ht="30" customHeight="1" x14ac:dyDescent="0.25">
      <c r="A89" s="9"/>
      <c r="B89" s="8" t="s">
        <v>87</v>
      </c>
      <c r="C89" s="36"/>
      <c r="D89" s="36"/>
      <c r="E89" s="36"/>
    </row>
    <row r="90" spans="1:5" ht="30" customHeight="1" x14ac:dyDescent="0.25">
      <c r="A90" s="9"/>
      <c r="B90" s="8" t="s">
        <v>88</v>
      </c>
      <c r="C90" s="36"/>
      <c r="D90" s="36"/>
      <c r="E90" s="36"/>
    </row>
    <row r="91" spans="1:5" ht="30" customHeight="1" x14ac:dyDescent="0.25">
      <c r="A91" s="9"/>
      <c r="B91" s="8" t="s">
        <v>89</v>
      </c>
      <c r="C91" s="36"/>
      <c r="D91" s="36"/>
      <c r="E91" s="36"/>
    </row>
    <row r="92" spans="1:5" ht="30" customHeight="1" x14ac:dyDescent="0.25">
      <c r="A92" s="9"/>
      <c r="B92" s="8" t="s">
        <v>90</v>
      </c>
      <c r="C92" s="36"/>
      <c r="D92" s="36"/>
      <c r="E92" s="36"/>
    </row>
    <row r="93" spans="1:5" ht="30" customHeight="1" x14ac:dyDescent="0.25">
      <c r="A93" s="9"/>
      <c r="B93" s="8"/>
      <c r="C93" s="36"/>
      <c r="D93" s="36"/>
      <c r="E93" s="36"/>
    </row>
    <row r="94" spans="1:5" ht="30" customHeight="1" x14ac:dyDescent="0.25">
      <c r="A94" s="9"/>
      <c r="B94" s="20"/>
      <c r="C94" s="36"/>
      <c r="D94" s="36"/>
      <c r="E94" s="36"/>
    </row>
    <row r="95" spans="1:5" ht="30" customHeight="1" x14ac:dyDescent="0.25">
      <c r="A95" s="9"/>
      <c r="B95" s="8" t="s">
        <v>91</v>
      </c>
      <c r="C95" s="36"/>
      <c r="D95" s="36"/>
      <c r="E95" s="36"/>
    </row>
    <row r="96" spans="1:5" ht="30" customHeight="1" x14ac:dyDescent="0.25">
      <c r="A96" s="9"/>
      <c r="B96" s="8" t="s">
        <v>92</v>
      </c>
      <c r="C96" s="36"/>
      <c r="D96" s="36"/>
      <c r="E96" s="36"/>
    </row>
    <row r="97" spans="1:5" ht="30" customHeight="1" x14ac:dyDescent="0.25">
      <c r="A97" s="9"/>
      <c r="B97" s="8" t="s">
        <v>93</v>
      </c>
      <c r="C97" s="36"/>
      <c r="D97" s="36"/>
      <c r="E97" s="36"/>
    </row>
    <row r="98" spans="1:5" ht="30" customHeight="1" x14ac:dyDescent="0.25">
      <c r="A98" s="9"/>
      <c r="B98" s="8" t="s">
        <v>132</v>
      </c>
      <c r="C98" s="36"/>
      <c r="D98" s="36"/>
      <c r="E98" s="36"/>
    </row>
    <row r="99" spans="1:5" s="75" customFormat="1" ht="30" customHeight="1" x14ac:dyDescent="0.25">
      <c r="A99" s="49" t="s">
        <v>9</v>
      </c>
      <c r="B99" s="50" t="s">
        <v>94</v>
      </c>
      <c r="C99" s="51">
        <f>C100</f>
        <v>0</v>
      </c>
      <c r="D99" s="51">
        <f t="shared" ref="D99:E99" si="2">D100</f>
        <v>0</v>
      </c>
      <c r="E99" s="51">
        <f t="shared" si="2"/>
        <v>0</v>
      </c>
    </row>
    <row r="100" spans="1:5" ht="30" customHeight="1" x14ac:dyDescent="0.25">
      <c r="A100" s="9" t="s">
        <v>1</v>
      </c>
      <c r="B100" s="8" t="s">
        <v>95</v>
      </c>
      <c r="C100" s="36"/>
      <c r="D100" s="36"/>
      <c r="E100" s="36"/>
    </row>
    <row r="101" spans="1:5" s="75" customFormat="1" ht="30" customHeight="1" x14ac:dyDescent="0.25">
      <c r="A101" s="49" t="s">
        <v>11</v>
      </c>
      <c r="B101" s="50" t="s">
        <v>96</v>
      </c>
      <c r="C101" s="51">
        <f>C102+C103+C104</f>
        <v>0</v>
      </c>
      <c r="D101" s="51">
        <f t="shared" ref="D101:E101" si="3">D102+D103+D104</f>
        <v>0</v>
      </c>
      <c r="E101" s="51">
        <f t="shared" si="3"/>
        <v>0</v>
      </c>
    </row>
    <row r="102" spans="1:5" s="79" customFormat="1" ht="30" customHeight="1" x14ac:dyDescent="0.25">
      <c r="A102" s="9"/>
      <c r="B102" s="8" t="s">
        <v>97</v>
      </c>
      <c r="C102" s="36"/>
      <c r="D102" s="36"/>
      <c r="E102" s="36"/>
    </row>
    <row r="103" spans="1:5" s="79" customFormat="1" ht="30" customHeight="1" x14ac:dyDescent="0.25">
      <c r="A103" s="9"/>
      <c r="B103" s="8" t="s">
        <v>98</v>
      </c>
      <c r="C103" s="36"/>
      <c r="D103" s="36"/>
      <c r="E103" s="36"/>
    </row>
    <row r="104" spans="1:5" s="79" customFormat="1" ht="30" customHeight="1" x14ac:dyDescent="0.25">
      <c r="A104" s="9"/>
      <c r="B104" s="8" t="s">
        <v>99</v>
      </c>
      <c r="C104" s="36"/>
      <c r="D104" s="36"/>
      <c r="E104" s="36"/>
    </row>
    <row r="105" spans="1:5" s="75" customFormat="1" ht="30" customHeight="1" x14ac:dyDescent="0.25">
      <c r="A105" s="49" t="s">
        <v>15</v>
      </c>
      <c r="B105" s="50" t="s">
        <v>100</v>
      </c>
      <c r="C105" s="51">
        <f>C106</f>
        <v>0</v>
      </c>
      <c r="D105" s="51">
        <f t="shared" ref="D105:E105" si="4">D106</f>
        <v>0</v>
      </c>
      <c r="E105" s="51">
        <f t="shared" si="4"/>
        <v>0</v>
      </c>
    </row>
    <row r="106" spans="1:5" ht="30" customHeight="1" x14ac:dyDescent="0.25">
      <c r="A106" s="39"/>
      <c r="B106" s="16" t="s">
        <v>101</v>
      </c>
      <c r="C106" s="36">
        <v>0</v>
      </c>
      <c r="D106" s="36"/>
      <c r="E106" s="36"/>
    </row>
    <row r="107" spans="1:5" s="52" customFormat="1" ht="30" customHeight="1" x14ac:dyDescent="0.25">
      <c r="A107" s="49" t="s">
        <v>19</v>
      </c>
      <c r="B107" s="50" t="s">
        <v>148</v>
      </c>
      <c r="C107" s="51">
        <f>C108</f>
        <v>0</v>
      </c>
      <c r="D107" s="51">
        <f t="shared" ref="D107" si="5">D108</f>
        <v>0</v>
      </c>
      <c r="E107" s="51">
        <f>E108</f>
        <v>0</v>
      </c>
    </row>
    <row r="108" spans="1:5" s="6" customFormat="1" ht="30" customHeight="1" x14ac:dyDescent="0.25">
      <c r="A108" s="39"/>
      <c r="B108" s="16" t="s">
        <v>148</v>
      </c>
      <c r="C108" s="36"/>
      <c r="D108" s="36"/>
      <c r="E108" s="36"/>
    </row>
    <row r="109" spans="1:5" s="75" customFormat="1" ht="30" customHeight="1" x14ac:dyDescent="0.25">
      <c r="A109" s="49" t="s">
        <v>21</v>
      </c>
      <c r="B109" s="50" t="s">
        <v>102</v>
      </c>
      <c r="C109" s="51">
        <f>C110+C111+C112+C113+C114+C115+C116+C117+C118+C119+C120+C121+C122+C123+C124+C125</f>
        <v>0</v>
      </c>
      <c r="D109" s="51">
        <f t="shared" ref="D109:E109" si="6">D110+D111+D112+D113+D114+D115+D116+D117+D118+D119+D120+D121+D122+D123+D124+D125</f>
        <v>0</v>
      </c>
      <c r="E109" s="51">
        <f t="shared" si="6"/>
        <v>0</v>
      </c>
    </row>
    <row r="110" spans="1:5" ht="30" customHeight="1" x14ac:dyDescent="0.25">
      <c r="A110" s="9"/>
      <c r="B110" s="8" t="s">
        <v>103</v>
      </c>
      <c r="C110" s="36"/>
      <c r="D110" s="36"/>
      <c r="E110" s="36"/>
    </row>
    <row r="111" spans="1:5" ht="30" customHeight="1" x14ac:dyDescent="0.25">
      <c r="A111" s="9"/>
      <c r="B111" s="8" t="s">
        <v>104</v>
      </c>
      <c r="C111" s="36"/>
      <c r="D111" s="36"/>
      <c r="E111" s="36"/>
    </row>
    <row r="112" spans="1:5" ht="30" customHeight="1" x14ac:dyDescent="0.25">
      <c r="A112" s="9"/>
      <c r="B112" s="8" t="s">
        <v>105</v>
      </c>
      <c r="C112" s="36"/>
      <c r="D112" s="36"/>
      <c r="E112" s="36"/>
    </row>
    <row r="113" spans="1:5" ht="30" customHeight="1" x14ac:dyDescent="0.25">
      <c r="A113" s="9" t="s">
        <v>1</v>
      </c>
      <c r="B113" s="8" t="s">
        <v>106</v>
      </c>
      <c r="C113" s="36"/>
      <c r="D113" s="36"/>
      <c r="E113" s="36"/>
    </row>
    <row r="114" spans="1:5" ht="30" customHeight="1" x14ac:dyDescent="0.25">
      <c r="A114" s="9"/>
      <c r="B114" s="8" t="s">
        <v>107</v>
      </c>
      <c r="C114" s="36"/>
      <c r="D114" s="36"/>
      <c r="E114" s="36"/>
    </row>
    <row r="115" spans="1:5" ht="30" customHeight="1" x14ac:dyDescent="0.25">
      <c r="A115" s="9"/>
      <c r="B115" s="8" t="s">
        <v>108</v>
      </c>
      <c r="C115" s="36"/>
      <c r="D115" s="36"/>
      <c r="E115" s="36"/>
    </row>
    <row r="116" spans="1:5" ht="30" customHeight="1" x14ac:dyDescent="0.25">
      <c r="A116" s="9"/>
      <c r="B116" s="8" t="s">
        <v>109</v>
      </c>
      <c r="C116" s="36"/>
      <c r="D116" s="36"/>
      <c r="E116" s="36"/>
    </row>
    <row r="117" spans="1:5" ht="30" customHeight="1" x14ac:dyDescent="0.25">
      <c r="A117" s="9"/>
      <c r="B117" s="8" t="s">
        <v>110</v>
      </c>
      <c r="C117" s="36"/>
      <c r="D117" s="36"/>
      <c r="E117" s="36"/>
    </row>
    <row r="118" spans="1:5" ht="30" customHeight="1" x14ac:dyDescent="0.25">
      <c r="A118" s="9"/>
      <c r="B118" s="8" t="s">
        <v>111</v>
      </c>
      <c r="C118" s="36"/>
      <c r="D118" s="36"/>
      <c r="E118" s="36"/>
    </row>
    <row r="119" spans="1:5" ht="30" customHeight="1" x14ac:dyDescent="0.25">
      <c r="A119" s="9"/>
      <c r="B119" s="8" t="s">
        <v>112</v>
      </c>
      <c r="C119" s="36"/>
      <c r="D119" s="36"/>
      <c r="E119" s="36"/>
    </row>
    <row r="120" spans="1:5" ht="30" customHeight="1" x14ac:dyDescent="0.25">
      <c r="A120" s="9"/>
      <c r="B120" s="8" t="s">
        <v>113</v>
      </c>
      <c r="C120" s="36"/>
      <c r="D120" s="36"/>
      <c r="E120" s="36"/>
    </row>
    <row r="121" spans="1:5" ht="30" customHeight="1" x14ac:dyDescent="0.25">
      <c r="A121" s="9"/>
      <c r="B121" s="8" t="s">
        <v>114</v>
      </c>
      <c r="C121" s="36"/>
      <c r="D121" s="36"/>
      <c r="E121" s="36"/>
    </row>
    <row r="122" spans="1:5" ht="30" customHeight="1" x14ac:dyDescent="0.25">
      <c r="A122" s="9"/>
      <c r="B122" s="8" t="s">
        <v>115</v>
      </c>
      <c r="C122" s="36"/>
      <c r="D122" s="36"/>
      <c r="E122" s="36"/>
    </row>
    <row r="123" spans="1:5" ht="30" customHeight="1" x14ac:dyDescent="0.25">
      <c r="A123" s="9"/>
      <c r="B123" s="8" t="s">
        <v>116</v>
      </c>
      <c r="C123" s="36"/>
      <c r="D123" s="36"/>
      <c r="E123" s="36"/>
    </row>
    <row r="124" spans="1:5" ht="30" customHeight="1" x14ac:dyDescent="0.25">
      <c r="A124" s="9"/>
      <c r="B124" s="8" t="s">
        <v>117</v>
      </c>
      <c r="C124" s="36"/>
      <c r="D124" s="36"/>
      <c r="E124" s="36"/>
    </row>
    <row r="125" spans="1:5" ht="30" customHeight="1" x14ac:dyDescent="0.25">
      <c r="A125" s="9"/>
      <c r="B125" s="8" t="s">
        <v>118</v>
      </c>
      <c r="C125" s="36"/>
      <c r="D125" s="36"/>
      <c r="E125" s="36"/>
    </row>
    <row r="126" spans="1:5" s="75" customFormat="1" ht="30" customHeight="1" x14ac:dyDescent="0.25">
      <c r="A126" s="54" t="s">
        <v>23</v>
      </c>
      <c r="B126" s="55" t="s">
        <v>119</v>
      </c>
      <c r="C126" s="56">
        <f>C127+C128</f>
        <v>0</v>
      </c>
      <c r="D126" s="56">
        <f>D127+D128</f>
        <v>0</v>
      </c>
      <c r="E126" s="56">
        <f>E127+E128</f>
        <v>0</v>
      </c>
    </row>
    <row r="127" spans="1:5" ht="30" customHeight="1" x14ac:dyDescent="0.25">
      <c r="A127" s="9"/>
      <c r="B127" s="8" t="s">
        <v>120</v>
      </c>
      <c r="C127" s="36">
        <v>0</v>
      </c>
      <c r="D127" s="36"/>
      <c r="E127" s="36"/>
    </row>
    <row r="128" spans="1:5" ht="30" customHeight="1" x14ac:dyDescent="0.25">
      <c r="A128" s="9"/>
      <c r="B128" s="8" t="s">
        <v>121</v>
      </c>
      <c r="C128" s="36">
        <v>0</v>
      </c>
      <c r="D128" s="36"/>
      <c r="E128" s="36"/>
    </row>
    <row r="129" spans="1:5" s="75" customFormat="1" ht="30" customHeight="1" x14ac:dyDescent="0.25">
      <c r="A129" s="54" t="s">
        <v>25</v>
      </c>
      <c r="B129" s="55" t="s">
        <v>122</v>
      </c>
      <c r="C129" s="56">
        <f>C130+C131+C132+C133</f>
        <v>0</v>
      </c>
      <c r="D129" s="56">
        <f t="shared" ref="D129" si="7">D130+D131+D132+D133</f>
        <v>0</v>
      </c>
      <c r="E129" s="56">
        <f t="shared" ref="E129" si="8">E130+E131+E132+E133</f>
        <v>0</v>
      </c>
    </row>
    <row r="130" spans="1:5" s="72" customFormat="1" ht="30" customHeight="1" x14ac:dyDescent="0.25">
      <c r="A130" s="44"/>
      <c r="B130" s="18" t="s">
        <v>123</v>
      </c>
      <c r="C130" s="36">
        <v>0</v>
      </c>
      <c r="D130" s="36"/>
      <c r="E130" s="36"/>
    </row>
    <row r="131" spans="1:5" ht="51" customHeight="1" x14ac:dyDescent="0.25">
      <c r="A131" s="9"/>
      <c r="B131" s="8" t="s">
        <v>124</v>
      </c>
      <c r="C131" s="36">
        <v>0</v>
      </c>
      <c r="D131" s="36"/>
      <c r="E131" s="36"/>
    </row>
    <row r="132" spans="1:5" ht="30" customHeight="1" x14ac:dyDescent="0.25">
      <c r="A132" s="9"/>
      <c r="B132" s="8" t="s">
        <v>125</v>
      </c>
      <c r="C132" s="36">
        <v>0</v>
      </c>
      <c r="D132" s="36"/>
      <c r="E132" s="36"/>
    </row>
    <row r="133" spans="1:5" ht="30" customHeight="1" x14ac:dyDescent="0.25">
      <c r="A133" s="9"/>
      <c r="B133" s="8" t="s">
        <v>126</v>
      </c>
      <c r="C133" s="36">
        <v>0</v>
      </c>
      <c r="D133" s="36"/>
      <c r="E133" s="36"/>
    </row>
    <row r="134" spans="1:5" s="74" customFormat="1" ht="30" customHeight="1" x14ac:dyDescent="0.25">
      <c r="A134" s="12" t="s">
        <v>27</v>
      </c>
      <c r="B134" s="22" t="s">
        <v>128</v>
      </c>
      <c r="C134" s="26">
        <f t="shared" ref="C134:D134" si="9">C9-C29</f>
        <v>0</v>
      </c>
      <c r="D134" s="26">
        <f t="shared" si="9"/>
        <v>0</v>
      </c>
      <c r="E134" s="26">
        <f t="shared" ref="E134" si="10">E9-E29</f>
        <v>0</v>
      </c>
    </row>
  </sheetData>
  <mergeCells count="11">
    <mergeCell ref="E6:E8"/>
    <mergeCell ref="E26:E28"/>
    <mergeCell ref="A26:A28"/>
    <mergeCell ref="B26:B28"/>
    <mergeCell ref="C26:C28"/>
    <mergeCell ref="D26:D28"/>
    <mergeCell ref="B4:D4"/>
    <mergeCell ref="A6:A8"/>
    <mergeCell ref="B6:B8"/>
    <mergeCell ref="C6:C8"/>
    <mergeCell ref="D6:D8"/>
  </mergeCells>
  <pageMargins left="0.70866141732283472" right="0.70866141732283472" top="0.74803149606299213" bottom="0.74803149606299213" header="0.31496062992125984" footer="0.31496062992125984"/>
  <pageSetup paperSize="9" scale="5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SVI ODJELI</vt:lpstr>
      <vt:lpstr>01 -OPĆI</vt:lpstr>
      <vt:lpstr>02- KOMUNALNI</vt:lpstr>
      <vt:lpstr>03-SMEĆE</vt:lpstr>
      <vt:lpstr>04-H.G.I.</vt:lpstr>
      <vt:lpstr>02-KOMUNALNI ZBIRNO</vt:lpstr>
      <vt:lpstr>05-IGRALIŠTA</vt:lpstr>
      <vt:lpstr>08-PREFAKTURIRATI ALBANEŽ</vt:lpstr>
      <vt:lpstr>04-PROMIDŽBA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Samanta Rojnić</dc:creator>
  <cp:lastModifiedBy>Tatjana Stanko</cp:lastModifiedBy>
  <cp:lastPrinted>2025-02-18T10:19:00Z</cp:lastPrinted>
  <dcterms:created xsi:type="dcterms:W3CDTF">2017-03-13T08:53:27Z</dcterms:created>
  <dcterms:modified xsi:type="dcterms:W3CDTF">2025-06-10T06:40:32Z</dcterms:modified>
</cp:coreProperties>
</file>